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BitBucketRepos\ascm_source\images_auxiliary\~images_source\"/>
    </mc:Choice>
  </mc:AlternateContent>
  <xr:revisionPtr revIDLastSave="0" documentId="13_ncr:1_{474A1AA2-AC5A-487C-9085-E1D19F1520B3}" xr6:coauthVersionLast="47" xr6:coauthVersionMax="47" xr10:uidLastSave="{00000000-0000-0000-0000-000000000000}"/>
  <bookViews>
    <workbookView xWindow="13215" yWindow="1395" windowWidth="24150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M2" i="1" l="1"/>
  <c r="R1" i="1"/>
  <c r="F2" i="1" l="1"/>
  <c r="U4" i="1" l="1"/>
  <c r="U5" i="1"/>
  <c r="U6" i="1"/>
  <c r="U7" i="1"/>
  <c r="U8" i="1"/>
  <c r="U9" i="1"/>
  <c r="U10" i="1"/>
  <c r="U11" i="1"/>
  <c r="U12" i="1"/>
  <c r="U13" i="1"/>
  <c r="U14" i="1"/>
  <c r="U3" i="1"/>
  <c r="J2" i="1" l="1"/>
  <c r="K2" i="1" l="1"/>
  <c r="G2" i="1"/>
  <c r="H2" i="1"/>
  <c r="E4" i="1"/>
  <c r="E5" i="1"/>
  <c r="E6" i="1"/>
  <c r="E7" i="1"/>
  <c r="E8" i="1"/>
  <c r="E9" i="1"/>
  <c r="E10" i="1"/>
  <c r="E11" i="1"/>
  <c r="E12" i="1"/>
  <c r="E13" i="1"/>
  <c r="E14" i="1"/>
  <c r="E3" i="1"/>
  <c r="D17" i="1"/>
  <c r="C16" i="1"/>
  <c r="D16" i="1"/>
  <c r="B16" i="1"/>
  <c r="Q2" i="1" l="1"/>
  <c r="P2" i="1"/>
  <c r="U2" i="1"/>
  <c r="O2" i="1"/>
  <c r="E17" i="1"/>
  <c r="E16" i="1"/>
  <c r="I3" i="1" s="1"/>
  <c r="N3" i="1" s="1"/>
  <c r="I57" i="1" s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L2" i="1"/>
  <c r="B34" i="1"/>
  <c r="B35" i="1"/>
  <c r="B36" i="1"/>
  <c r="B37" i="1"/>
  <c r="B38" i="1"/>
  <c r="B39" i="1"/>
  <c r="B40" i="1"/>
  <c r="B33" i="1"/>
  <c r="B22" i="1"/>
  <c r="B23" i="1"/>
  <c r="B24" i="1"/>
  <c r="B25" i="1"/>
  <c r="B26" i="1"/>
  <c r="B27" i="1"/>
  <c r="B28" i="1"/>
  <c r="B29" i="1"/>
  <c r="B30" i="1"/>
  <c r="B31" i="1"/>
  <c r="B32" i="1"/>
  <c r="B21" i="1"/>
  <c r="E15" i="1"/>
  <c r="H4" i="1"/>
  <c r="H5" i="1"/>
  <c r="H6" i="1"/>
  <c r="H7" i="1"/>
  <c r="H8" i="1"/>
  <c r="H9" i="1"/>
  <c r="H10" i="1"/>
  <c r="H11" i="1"/>
  <c r="H12" i="1"/>
  <c r="H13" i="1"/>
  <c r="H14" i="1"/>
  <c r="G4" i="1"/>
  <c r="G5" i="1"/>
  <c r="G6" i="1"/>
  <c r="G7" i="1"/>
  <c r="G8" i="1"/>
  <c r="G9" i="1"/>
  <c r="G10" i="1"/>
  <c r="G11" i="1"/>
  <c r="G12" i="1"/>
  <c r="G13" i="1"/>
  <c r="G14" i="1"/>
  <c r="H3" i="1"/>
  <c r="G3" i="1"/>
  <c r="F4" i="1"/>
  <c r="F5" i="1"/>
  <c r="F6" i="1"/>
  <c r="F7" i="1"/>
  <c r="F8" i="1"/>
  <c r="F3" i="1"/>
  <c r="F9" i="1"/>
  <c r="F10" i="1"/>
  <c r="F11" i="1"/>
  <c r="F12" i="1"/>
  <c r="F13" i="1"/>
  <c r="F14" i="1"/>
  <c r="C15" i="1"/>
  <c r="D15" i="1"/>
  <c r="B15" i="1"/>
  <c r="I14" i="1" l="1"/>
  <c r="N14" i="1" s="1"/>
  <c r="I68" i="1" s="1"/>
  <c r="I13" i="1"/>
  <c r="N13" i="1" s="1"/>
  <c r="I67" i="1" s="1"/>
  <c r="I6" i="1"/>
  <c r="N6" i="1" s="1"/>
  <c r="I60" i="1" s="1"/>
  <c r="I7" i="1"/>
  <c r="I9" i="1"/>
  <c r="N9" i="1" s="1"/>
  <c r="I63" i="1" s="1"/>
  <c r="I4" i="1"/>
  <c r="N4" i="1" s="1"/>
  <c r="I58" i="1" s="1"/>
  <c r="I8" i="1"/>
  <c r="N8" i="1" s="1"/>
  <c r="I62" i="1" s="1"/>
  <c r="I12" i="1"/>
  <c r="N12" i="1" s="1"/>
  <c r="I66" i="1" s="1"/>
  <c r="I10" i="1"/>
  <c r="N10" i="1" s="1"/>
  <c r="I64" i="1" s="1"/>
  <c r="I5" i="1"/>
  <c r="N5" i="1" s="1"/>
  <c r="I59" i="1" s="1"/>
  <c r="I11" i="1"/>
  <c r="J6" i="1"/>
  <c r="C24" i="1" s="1"/>
  <c r="I24" i="1" s="1"/>
  <c r="K3" i="1"/>
  <c r="C33" i="1" s="1"/>
  <c r="I33" i="1" s="1"/>
  <c r="J11" i="1" l="1"/>
  <c r="C29" i="1" s="1"/>
  <c r="I29" i="1" s="1"/>
  <c r="N11" i="1"/>
  <c r="I65" i="1" s="1"/>
  <c r="C61" i="1"/>
  <c r="O7" i="1" s="1"/>
  <c r="J7" i="1"/>
  <c r="C25" i="1" s="1"/>
  <c r="I25" i="1" s="1"/>
  <c r="N7" i="1"/>
  <c r="I61" i="1" s="1"/>
  <c r="D60" i="1"/>
  <c r="P6" i="1" s="1"/>
  <c r="C62" i="1"/>
  <c r="D65" i="1"/>
  <c r="P11" i="1" s="1"/>
  <c r="C67" i="1"/>
  <c r="O13" i="1" s="1"/>
  <c r="D67" i="1"/>
  <c r="P13" i="1" s="1"/>
  <c r="J66" i="1"/>
  <c r="D63" i="1"/>
  <c r="P9" i="1" s="1"/>
  <c r="C65" i="1"/>
  <c r="O11" i="1" s="1"/>
  <c r="C66" i="1"/>
  <c r="O12" i="1" s="1"/>
  <c r="C63" i="1"/>
  <c r="O9" i="1" s="1"/>
  <c r="D61" i="1"/>
  <c r="P7" i="1" s="1"/>
  <c r="K60" i="1"/>
  <c r="D68" i="1"/>
  <c r="P14" i="1" s="1"/>
  <c r="J67" i="1"/>
  <c r="K68" i="1"/>
  <c r="C60" i="1"/>
  <c r="O6" i="1" s="1"/>
  <c r="J5" i="1"/>
  <c r="C23" i="1" s="1"/>
  <c r="I23" i="1" s="1"/>
  <c r="L13" i="1"/>
  <c r="C55" i="1" s="1"/>
  <c r="D55" i="1" s="1"/>
  <c r="H55" i="1" s="1"/>
  <c r="K9" i="1"/>
  <c r="C39" i="1" s="1"/>
  <c r="I39" i="1" s="1"/>
  <c r="J14" i="1"/>
  <c r="C32" i="1" s="1"/>
  <c r="I32" i="1" s="1"/>
  <c r="K8" i="1"/>
  <c r="C38" i="1" s="1"/>
  <c r="I38" i="1" s="1"/>
  <c r="J10" i="1"/>
  <c r="C28" i="1" s="1"/>
  <c r="I28" i="1" s="1"/>
  <c r="J12" i="1"/>
  <c r="C30" i="1" s="1"/>
  <c r="I30" i="1" s="1"/>
  <c r="L4" i="1"/>
  <c r="C46" i="1" s="1"/>
  <c r="D46" i="1" s="1"/>
  <c r="H46" i="1" s="1"/>
  <c r="D25" i="1"/>
  <c r="D33" i="1"/>
  <c r="D24" i="1"/>
  <c r="D29" i="1"/>
  <c r="K5" i="1"/>
  <c r="C35" i="1" s="1"/>
  <c r="I35" i="1" s="1"/>
  <c r="L5" i="1"/>
  <c r="C47" i="1" s="1"/>
  <c r="J9" i="1"/>
  <c r="C27" i="1" s="1"/>
  <c r="I27" i="1" s="1"/>
  <c r="L9" i="1"/>
  <c r="C51" i="1" s="1"/>
  <c r="K4" i="1"/>
  <c r="C34" i="1" s="1"/>
  <c r="I34" i="1" s="1"/>
  <c r="J13" i="1"/>
  <c r="C31" i="1" s="1"/>
  <c r="I31" i="1" s="1"/>
  <c r="K13" i="1"/>
  <c r="C43" i="1" s="1"/>
  <c r="I43" i="1" s="1"/>
  <c r="K10" i="1"/>
  <c r="C40" i="1" s="1"/>
  <c r="I40" i="1" s="1"/>
  <c r="L10" i="1"/>
  <c r="C52" i="1" s="1"/>
  <c r="J4" i="1"/>
  <c r="C22" i="1" s="1"/>
  <c r="I22" i="1" s="1"/>
  <c r="K6" i="1"/>
  <c r="C36" i="1" s="1"/>
  <c r="I36" i="1" s="1"/>
  <c r="L6" i="1"/>
  <c r="C48" i="1" s="1"/>
  <c r="K14" i="1"/>
  <c r="C44" i="1" s="1"/>
  <c r="I44" i="1" s="1"/>
  <c r="L14" i="1"/>
  <c r="C56" i="1" s="1"/>
  <c r="L3" i="1"/>
  <c r="C45" i="1" s="1"/>
  <c r="L7" i="1"/>
  <c r="C49" i="1" s="1"/>
  <c r="K7" i="1"/>
  <c r="C37" i="1" s="1"/>
  <c r="I37" i="1" s="1"/>
  <c r="K12" i="1"/>
  <c r="C42" i="1" s="1"/>
  <c r="I42" i="1" s="1"/>
  <c r="L12" i="1"/>
  <c r="C54" i="1" s="1"/>
  <c r="K11" i="1"/>
  <c r="C41" i="1" s="1"/>
  <c r="I41" i="1" s="1"/>
  <c r="L8" i="1"/>
  <c r="C50" i="1" s="1"/>
  <c r="J8" i="1"/>
  <c r="C26" i="1" s="1"/>
  <c r="I26" i="1" s="1"/>
  <c r="J3" i="1"/>
  <c r="C21" i="1" s="1"/>
  <c r="I21" i="1" s="1"/>
  <c r="E22" i="1" s="1"/>
  <c r="L11" i="1"/>
  <c r="C53" i="1" s="1"/>
  <c r="J62" i="1" l="1"/>
  <c r="O8" i="1"/>
  <c r="D62" i="1"/>
  <c r="C64" i="1"/>
  <c r="K61" i="1"/>
  <c r="J61" i="1"/>
  <c r="K67" i="1"/>
  <c r="J60" i="1"/>
  <c r="K63" i="1"/>
  <c r="J63" i="1"/>
  <c r="D64" i="1"/>
  <c r="C68" i="1"/>
  <c r="D66" i="1"/>
  <c r="J65" i="1"/>
  <c r="K65" i="1"/>
  <c r="D32" i="1"/>
  <c r="D38" i="1"/>
  <c r="D30" i="1"/>
  <c r="D28" i="1"/>
  <c r="G56" i="1"/>
  <c r="I56" i="1"/>
  <c r="G45" i="1"/>
  <c r="I45" i="1"/>
  <c r="G52" i="1"/>
  <c r="I52" i="1"/>
  <c r="G48" i="1"/>
  <c r="I48" i="1"/>
  <c r="G51" i="1"/>
  <c r="I51" i="1"/>
  <c r="D39" i="1"/>
  <c r="G53" i="1"/>
  <c r="I53" i="1"/>
  <c r="G50" i="1"/>
  <c r="I50" i="1"/>
  <c r="G46" i="1"/>
  <c r="I46" i="1"/>
  <c r="G49" i="1"/>
  <c r="I49" i="1"/>
  <c r="G55" i="1"/>
  <c r="I55" i="1"/>
  <c r="G54" i="1"/>
  <c r="C57" i="1"/>
  <c r="I54" i="1"/>
  <c r="E23" i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G47" i="1"/>
  <c r="I47" i="1"/>
  <c r="D23" i="1"/>
  <c r="D26" i="1"/>
  <c r="D34" i="1"/>
  <c r="D51" i="1"/>
  <c r="H51" i="1" s="1"/>
  <c r="D54" i="1"/>
  <c r="H54" i="1" s="1"/>
  <c r="D21" i="1"/>
  <c r="D31" i="1"/>
  <c r="D44" i="1"/>
  <c r="D36" i="1"/>
  <c r="D42" i="1"/>
  <c r="D22" i="1"/>
  <c r="D47" i="1"/>
  <c r="H47" i="1" s="1"/>
  <c r="D43" i="1"/>
  <c r="D48" i="1"/>
  <c r="H48" i="1" s="1"/>
  <c r="D37" i="1"/>
  <c r="D35" i="1"/>
  <c r="D45" i="1"/>
  <c r="H45" i="1" s="1"/>
  <c r="D56" i="1"/>
  <c r="H56" i="1" s="1"/>
  <c r="D50" i="1"/>
  <c r="H50" i="1" s="1"/>
  <c r="D41" i="1"/>
  <c r="D27" i="1"/>
  <c r="D52" i="1"/>
  <c r="H52" i="1" s="1"/>
  <c r="D53" i="1"/>
  <c r="H53" i="1" s="1"/>
  <c r="D49" i="1"/>
  <c r="H49" i="1" s="1"/>
  <c r="D40" i="1"/>
  <c r="R3" i="1" l="1"/>
  <c r="O3" i="1"/>
  <c r="P10" i="1"/>
  <c r="K64" i="1"/>
  <c r="P12" i="1"/>
  <c r="K66" i="1"/>
  <c r="O14" i="1"/>
  <c r="J68" i="1"/>
  <c r="O10" i="1"/>
  <c r="J64" i="1"/>
  <c r="P8" i="1"/>
  <c r="K62" i="1"/>
  <c r="V3" i="1"/>
  <c r="Y3" i="1" s="1"/>
  <c r="AB3" i="1"/>
  <c r="AE3" i="1" s="1"/>
  <c r="C58" i="1"/>
  <c r="R4" i="1" s="1"/>
  <c r="G57" i="1"/>
  <c r="G58" i="1" s="1"/>
  <c r="G59" i="1" s="1"/>
  <c r="J57" i="1"/>
  <c r="H57" i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C59" i="1"/>
  <c r="D57" i="1"/>
  <c r="S3" i="1" s="1"/>
  <c r="D59" i="1"/>
  <c r="D58" i="1"/>
  <c r="Q3" i="1"/>
  <c r="L57" i="1"/>
  <c r="E58" i="1"/>
  <c r="T3" i="1"/>
  <c r="J58" i="1" l="1"/>
  <c r="O4" i="1"/>
  <c r="AB4" i="1"/>
  <c r="W3" i="1"/>
  <c r="Z3" i="1" s="1"/>
  <c r="AC3" i="1"/>
  <c r="AF3" i="1" s="1"/>
  <c r="X3" i="1"/>
  <c r="AA3" i="1" s="1"/>
  <c r="AD3" i="1"/>
  <c r="AG3" i="1" s="1"/>
  <c r="G60" i="1"/>
  <c r="G61" i="1" s="1"/>
  <c r="O5" i="1"/>
  <c r="J59" i="1"/>
  <c r="P4" i="1"/>
  <c r="K58" i="1"/>
  <c r="E59" i="1"/>
  <c r="Q4" i="1"/>
  <c r="L58" i="1"/>
  <c r="T4" i="1"/>
  <c r="AD4" i="1" s="1"/>
  <c r="AG4" i="1" s="1"/>
  <c r="B57" i="1"/>
  <c r="P5" i="1"/>
  <c r="K59" i="1"/>
  <c r="P3" i="1"/>
  <c r="K57" i="1"/>
  <c r="B58" i="1"/>
  <c r="V4" i="1"/>
  <c r="Y4" i="1" s="1"/>
  <c r="S4" i="1"/>
  <c r="AC4" i="1" s="1"/>
  <c r="AF4" i="1" s="1"/>
  <c r="R5" i="1"/>
  <c r="J69" i="1" l="1"/>
  <c r="AB5" i="1"/>
  <c r="G62" i="1"/>
  <c r="X4" i="1"/>
  <c r="AA4" i="1" s="1"/>
  <c r="AE4" i="1"/>
  <c r="L59" i="1"/>
  <c r="Q5" i="1"/>
  <c r="E60" i="1"/>
  <c r="T5" i="1"/>
  <c r="AD5" i="1" s="1"/>
  <c r="K69" i="1"/>
  <c r="W4" i="1"/>
  <c r="Z4" i="1" s="1"/>
  <c r="G63" i="1"/>
  <c r="G64" i="1" s="1"/>
  <c r="B59" i="1"/>
  <c r="V5" i="1"/>
  <c r="Y5" i="1" s="1"/>
  <c r="S5" i="1"/>
  <c r="AC5" i="1" s="1"/>
  <c r="AF5" i="1" s="1"/>
  <c r="R6" i="1"/>
  <c r="AB6" i="1" l="1"/>
  <c r="G65" i="1"/>
  <c r="G66" i="1" s="1"/>
  <c r="G67" i="1" s="1"/>
  <c r="G68" i="1" s="1"/>
  <c r="L60" i="1"/>
  <c r="Q6" i="1"/>
  <c r="E61" i="1"/>
  <c r="T6" i="1"/>
  <c r="AD6" i="1" s="1"/>
  <c r="X5" i="1"/>
  <c r="AA5" i="1" s="1"/>
  <c r="W5" i="1"/>
  <c r="Z5" i="1" s="1"/>
  <c r="AG5" i="1"/>
  <c r="B60" i="1"/>
  <c r="V6" i="1"/>
  <c r="Y6" i="1" s="1"/>
  <c r="S6" i="1"/>
  <c r="AC6" i="1" s="1"/>
  <c r="AF6" i="1" s="1"/>
  <c r="R7" i="1"/>
  <c r="AB7" i="1" l="1"/>
  <c r="W6" i="1"/>
  <c r="Z6" i="1" s="1"/>
  <c r="X6" i="1"/>
  <c r="AA6" i="1" s="1"/>
  <c r="AE6" i="1"/>
  <c r="AE5" i="1"/>
  <c r="L61" i="1"/>
  <c r="Q7" i="1"/>
  <c r="E62" i="1"/>
  <c r="T7" i="1"/>
  <c r="AD7" i="1" s="1"/>
  <c r="B61" i="1"/>
  <c r="V7" i="1"/>
  <c r="Y7" i="1" s="1"/>
  <c r="S7" i="1"/>
  <c r="AC7" i="1" s="1"/>
  <c r="AF7" i="1" s="1"/>
  <c r="R8" i="1"/>
  <c r="AB8" i="1" l="1"/>
  <c r="X7" i="1"/>
  <c r="AA7" i="1" s="1"/>
  <c r="AE7" i="1"/>
  <c r="Q8" i="1"/>
  <c r="E63" i="1"/>
  <c r="L62" i="1"/>
  <c r="T8" i="1"/>
  <c r="AD8" i="1" s="1"/>
  <c r="AG6" i="1"/>
  <c r="W7" i="1"/>
  <c r="Z7" i="1" s="1"/>
  <c r="AG7" i="1"/>
  <c r="B62" i="1"/>
  <c r="V8" i="1"/>
  <c r="Y8" i="1" s="1"/>
  <c r="S8" i="1"/>
  <c r="AC8" i="1" s="1"/>
  <c r="AF8" i="1" s="1"/>
  <c r="R9" i="1"/>
  <c r="R10" i="1"/>
  <c r="AB10" i="1" l="1"/>
  <c r="AB9" i="1"/>
  <c r="L63" i="1"/>
  <c r="E64" i="1"/>
  <c r="Q9" i="1"/>
  <c r="T9" i="1"/>
  <c r="AD9" i="1" s="1"/>
  <c r="W8" i="1"/>
  <c r="Z8" i="1" s="1"/>
  <c r="AG8" i="1"/>
  <c r="X8" i="1"/>
  <c r="AA8" i="1" s="1"/>
  <c r="B64" i="1"/>
  <c r="V10" i="1"/>
  <c r="Y10" i="1" s="1"/>
  <c r="B63" i="1"/>
  <c r="V9" i="1"/>
  <c r="Y9" i="1" s="1"/>
  <c r="S9" i="1"/>
  <c r="AC9" i="1" s="1"/>
  <c r="AF9" i="1" s="1"/>
  <c r="X9" i="1" l="1"/>
  <c r="AA9" i="1" s="1"/>
  <c r="AE9" i="1"/>
  <c r="AE8" i="1"/>
  <c r="L64" i="1"/>
  <c r="Q10" i="1"/>
  <c r="E65" i="1"/>
  <c r="T10" i="1"/>
  <c r="AD10" i="1" s="1"/>
  <c r="W9" i="1"/>
  <c r="Z9" i="1" s="1"/>
  <c r="S10" i="1"/>
  <c r="AC10" i="1" s="1"/>
  <c r="AF10" i="1" s="1"/>
  <c r="R13" i="1"/>
  <c r="R12" i="1"/>
  <c r="R11" i="1"/>
  <c r="R14" i="1"/>
  <c r="AB14" i="1" l="1"/>
  <c r="AB12" i="1"/>
  <c r="AB11" i="1"/>
  <c r="AB13" i="1"/>
  <c r="X10" i="1"/>
  <c r="AA10" i="1" s="1"/>
  <c r="W10" i="1"/>
  <c r="Z10" i="1" s="1"/>
  <c r="AG10" i="1"/>
  <c r="L65" i="1"/>
  <c r="Q11" i="1"/>
  <c r="T11" i="1"/>
  <c r="AD11" i="1" s="1"/>
  <c r="AG9" i="1"/>
  <c r="B68" i="1"/>
  <c r="V14" i="1"/>
  <c r="Y14" i="1" s="1"/>
  <c r="B66" i="1"/>
  <c r="V12" i="1"/>
  <c r="Y12" i="1" s="1"/>
  <c r="B65" i="1"/>
  <c r="V11" i="1"/>
  <c r="Y11" i="1" s="1"/>
  <c r="B67" i="1"/>
  <c r="V13" i="1"/>
  <c r="Y13" i="1" s="1"/>
  <c r="S11" i="1"/>
  <c r="AC11" i="1" s="1"/>
  <c r="AF11" i="1" l="1"/>
  <c r="AB15" i="1"/>
  <c r="Y15" i="1"/>
  <c r="V18" i="1" s="1"/>
  <c r="W11" i="1"/>
  <c r="Z11" i="1" s="1"/>
  <c r="AG11" i="1"/>
  <c r="AE10" i="1"/>
  <c r="X11" i="1"/>
  <c r="AA11" i="1" s="1"/>
  <c r="AE11" i="1"/>
  <c r="L66" i="1"/>
  <c r="Q12" i="1"/>
  <c r="E67" i="1"/>
  <c r="T12" i="1"/>
  <c r="AD12" i="1" s="1"/>
  <c r="V15" i="1"/>
  <c r="S12" i="1"/>
  <c r="AC12" i="1" s="1"/>
  <c r="AF12" i="1" s="1"/>
  <c r="X12" i="1" l="1"/>
  <c r="AA12" i="1" s="1"/>
  <c r="AE12" i="1"/>
  <c r="W12" i="1"/>
  <c r="Z12" i="1" s="1"/>
  <c r="AG12" i="1"/>
  <c r="V16" i="1"/>
  <c r="V19" i="1" s="1"/>
  <c r="L67" i="1"/>
  <c r="Q13" i="1"/>
  <c r="E68" i="1"/>
  <c r="T13" i="1"/>
  <c r="AD13" i="1" s="1"/>
  <c r="S14" i="1"/>
  <c r="AC14" i="1" s="1"/>
  <c r="AF14" i="1" s="1"/>
  <c r="S13" i="1"/>
  <c r="AC13" i="1" s="1"/>
  <c r="AF13" i="1" s="1"/>
  <c r="AF15" i="1" l="1"/>
  <c r="AC15" i="1"/>
  <c r="W13" i="1"/>
  <c r="Z13" i="1" s="1"/>
  <c r="AG13" i="1"/>
  <c r="W14" i="1"/>
  <c r="Z14" i="1" s="1"/>
  <c r="X13" i="1"/>
  <c r="AA13" i="1" s="1"/>
  <c r="AE13" i="1"/>
  <c r="Q14" i="1"/>
  <c r="L68" i="1"/>
  <c r="L69" i="1" s="1"/>
  <c r="T14" i="1"/>
  <c r="AD14" i="1" s="1"/>
  <c r="Z15" i="1" l="1"/>
  <c r="W18" i="1" s="1"/>
  <c r="W17" i="1"/>
  <c r="AG14" i="1"/>
  <c r="AG15" i="1" s="1"/>
  <c r="AD15" i="1"/>
  <c r="W15" i="1"/>
  <c r="X14" i="1"/>
  <c r="AA14" i="1" s="1"/>
  <c r="X17" i="1" l="1"/>
  <c r="W16" i="1"/>
  <c r="W19" i="1" s="1"/>
  <c r="AE14" i="1"/>
  <c r="AE15" i="1" s="1"/>
  <c r="V17" i="1" s="1"/>
  <c r="X15" i="1"/>
  <c r="AA15" i="1"/>
  <c r="X18" i="1" s="1"/>
  <c r="X16" i="1" l="1"/>
  <c r="X19" i="1" s="1"/>
</calcChain>
</file>

<file path=xl/sharedStrings.xml><?xml version="1.0" encoding="utf-8"?>
<sst xmlns="http://schemas.openxmlformats.org/spreadsheetml/2006/main" count="103" uniqueCount="48">
  <si>
    <t>Month</t>
  </si>
  <si>
    <t>Raw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</si>
  <si>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</si>
  <si>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</si>
  <si>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</si>
  <si>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</si>
  <si>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</si>
  <si>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</si>
  <si>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</si>
  <si>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</si>
  <si>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</si>
  <si>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</si>
  <si>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</si>
  <si>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</si>
  <si>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</t>
  </si>
  <si>
    <t>Month 
Average</t>
  </si>
  <si>
    <t>Raw</t>
  </si>
  <si>
    <t>Deseasonalized</t>
  </si>
  <si>
    <t>Check sums</t>
  </si>
  <si>
    <t>Seasonal Index</t>
  </si>
  <si>
    <t>Moving Average</t>
  </si>
  <si>
    <t>Weighted Average</t>
  </si>
  <si>
    <t>Exponential</t>
  </si>
  <si>
    <t>Alpha</t>
  </si>
  <si>
    <t>Actual Demand</t>
  </si>
  <si>
    <t>Moving Error</t>
  </si>
  <si>
    <t>Weighted Error</t>
  </si>
  <si>
    <t>Expon. Error</t>
  </si>
  <si>
    <t>Deseasonalized Data</t>
  </si>
  <si>
    <t>MAD</t>
  </si>
  <si>
    <t>MSE</t>
  </si>
  <si>
    <t>MAPE</t>
  </si>
  <si>
    <t>Moving APE</t>
  </si>
  <si>
    <t>Weighted APE</t>
  </si>
  <si>
    <t>Expon. APE</t>
  </si>
  <si>
    <t>Weighted Error +/-</t>
  </si>
  <si>
    <t>Expon. Error +/-</t>
  </si>
  <si>
    <t>Moving Error +/-</t>
  </si>
  <si>
    <t>Tracking Signal</t>
  </si>
  <si>
    <t>Absolute Errors</t>
  </si>
  <si>
    <t>Year Average</t>
  </si>
  <si>
    <t>Year 1</t>
  </si>
  <si>
    <t>Year 2</t>
  </si>
  <si>
    <t>Year 3</t>
  </si>
  <si>
    <t>Year 4</t>
  </si>
  <si>
    <t>Squared Weighted Error</t>
  </si>
  <si>
    <t>Squared Moving Error</t>
  </si>
  <si>
    <t>Squared Expon.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</si>
</sst>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wrapText="1"/>
    </xf>
    <xf numFmtId="2" fontId="0" fillId="0" borderId="0" xfId="0" applyNumberFormat="1"/>
    <xf numFmtId="164" fontId="0" fillId="0" borderId="0" xfId="0" applyNumberFormat="1"/>
    <xf numFmtId="2" fontId="0" fillId="2" borderId="0" xfId="0" applyNumberFormat="1" applyFill="1"/>
    <xf numFmtId="0" fontId="0" fillId="2" borderId="3" xfId="0" applyFill="1" applyBorder="1"/>
    <xf numFmtId="2" fontId="0" fillId="2" borderId="4" xfId="0" applyNumberFormat="1" applyFill="1" applyBorder="1"/>
    <xf numFmtId="2" fontId="0" fillId="2" borderId="1" xfId="0" applyNumberFormat="1" applyFill="1" applyBorder="1"/>
    <xf numFmtId="2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2" borderId="0" xfId="0" applyFont="1" applyFill="1"/>
    <xf numFmtId="2" fontId="0" fillId="0" borderId="1" xfId="0" applyNumberFormat="1" applyBorder="1"/>
    <xf numFmtId="0" fontId="2" fillId="2" borderId="0" xfId="0" applyFont="1" applyFill="1" applyAlignment="1">
      <alignment wrapText="1"/>
    </xf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 wrapText="1"/>
    </xf>
    <xf numFmtId="165" fontId="0" fillId="0" borderId="0" xfId="1" applyNumberFormat="1" applyFont="1"/>
    <xf numFmtId="2" fontId="5" fillId="0" borderId="0" xfId="0" applyNumberFormat="1" applyFont="1"/>
    <xf numFmtId="165" fontId="5" fillId="0" borderId="0" xfId="0" applyNumberFormat="1" applyFont="1"/>
    <xf numFmtId="165" fontId="0" fillId="0" borderId="1" xfId="1" applyNumberFormat="1" applyFont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Raw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Sheet1!$B$21:$B$56</c:f>
              <c:numCache>
                <c:formatCode>General</c:formatCode>
                <c:ptCount val="12"/>
                <c:pt idx="0">
                  <c:v>32</c:v>
                </c:pt>
                <c:pt idx="1">
                  <c:v>26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15</c:v>
                </c:pt>
                <c:pt idx="10">
                  <c:v>25</c:v>
                </c:pt>
                <c:pt idx="11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Sheet1!$A$21:$A$56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41-4389-B1EF-C188E369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0355232"/>
        <c:axId val="-680340544"/>
      </c:lineChart>
      <c:catAx>
        <c:axId val="-68035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680340544"/>
        <c:crosses val="autoZero"/>
        <c:auto val="1"/>
        <c:lblAlgn val="ctr"/>
        <c:lblOffset val="100"/>
        <c:noMultiLvlLbl val="0"/>
      </c:catAx>
      <c:valAx>
        <c:axId val="-6803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68035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 versus Deseasonalized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Raw Data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Sheet1!$B$21:$B$56</c:f>
              <c:numCache>
                <c:formatCode>General</c:formatCode>
                <c:ptCount val="12"/>
                <c:pt idx="0">
                  <c:v>32</c:v>
                </c:pt>
                <c:pt idx="1">
                  <c:v>26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15</c:v>
                </c:pt>
                <c:pt idx="10">
                  <c:v>25</c:v>
                </c:pt>
                <c:pt idx="11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Sheet1!$A$21:$A$56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F1A-46AD-AB4E-B9BD26709F0F}"/>
            </c:ext>
          </c:extLst>
        </c:ser>
        <c:ser>
          <c:idx val="1"/>
          <c:order val="1"/>
          <c:tx>
            <c:v>Deseasonalized Data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Sheet1!$C$21:$C$56</c:f>
              <c:numCache>
                <c:formatCode>0.00</c:formatCode>
                <c:ptCount val="12"/>
                <c:pt idx="0">
                  <c:v>14.451612903225806</c:v>
                </c:pt>
                <c:pt idx="1">
                  <c:v>12.133333333333333</c:v>
                </c:pt>
                <c:pt idx="2">
                  <c:v>15.272727272727273</c:v>
                </c:pt>
                <c:pt idx="3">
                  <c:v>17.5</c:v>
                </c:pt>
                <c:pt idx="4">
                  <c:v>28</c:v>
                </c:pt>
                <c:pt idx="5">
                  <c:v>21</c:v>
                </c:pt>
                <c:pt idx="6">
                  <c:v>28</c:v>
                </c:pt>
                <c:pt idx="7">
                  <c:v>17.5</c:v>
                </c:pt>
                <c:pt idx="8">
                  <c:v>14</c:v>
                </c:pt>
                <c:pt idx="9">
                  <c:v>15</c:v>
                </c:pt>
                <c:pt idx="10">
                  <c:v>12.962962962962962</c:v>
                </c:pt>
                <c:pt idx="11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Sheet1!$A$21:$A$56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F1A-46AD-AB4E-B9BD2670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0342720"/>
        <c:axId val="-680334016"/>
      </c:lineChart>
      <c:catAx>
        <c:axId val="-68034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334016"/>
        <c:crosses val="autoZero"/>
        <c:auto val="1"/>
        <c:lblAlgn val="ctr"/>
        <c:lblOffset val="100"/>
        <c:noMultiLvlLbl val="0"/>
      </c:catAx>
      <c:valAx>
        <c:axId val="-6803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34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Reseasonalized</a:t>
            </a:r>
            <a:r>
              <a:rPr lang="en-US" baseline="0"/>
              <a:t> Data with One-Year Forecast (Dark Shading)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Raw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Sheet1!$B$21:$B$68</c:f>
              <c:numCache>
                <c:formatCode>General</c:formatCode>
                <c:ptCount val="24"/>
                <c:pt idx="0">
                  <c:v>32</c:v>
                </c:pt>
                <c:pt idx="1">
                  <c:v>26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10</c:v>
                </c:pt>
                <c:pt idx="9">
                  <c:v>15</c:v>
                </c:pt>
                <c:pt idx="10">
                  <c:v>25</c:v>
                </c:pt>
                <c:pt idx="11">
                  <c:v>32</c:v>
                </c:pt>
                <c:pt idx="12" formatCode="0.00">
                  <c:v>30.972663139329807</c:v>
                </c:pt>
                <c:pt idx="13" formatCode="0.00">
                  <c:v>30.227001194743124</c:v>
                </c:pt>
                <c:pt idx="14" formatCode="0.00">
                  <c:v>11.232616487455196</c:v>
                </c:pt>
                <c:pt idx="15" formatCode="0.00">
                  <c:v>4.3270120560443139</c:v>
                </c:pt>
                <c:pt idx="16" formatCode="0.00">
                  <c:v>2.2656565656565655</c:v>
                </c:pt>
                <c:pt idx="17" formatCode="0.00">
                  <c:v>3.2878787878787876</c:v>
                </c:pt>
                <c:pt idx="18" formatCode="0.00">
                  <c:v>1.75</c:v>
                </c:pt>
                <c:pt idx="19" formatCode="0.00">
                  <c:v>8</c:v>
                </c:pt>
                <c:pt idx="20" formatCode="0.00">
                  <c:v>16.666666666666668</c:v>
                </c:pt>
                <c:pt idx="21" formatCode="0.00">
                  <c:v>21.466666666666669</c:v>
                </c:pt>
                <c:pt idx="22" formatCode="0.00">
                  <c:v>33.685714285714283</c:v>
                </c:pt>
                <c:pt idx="23" formatCode="0.00">
                  <c:v>35.775661375661372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Sheet1!$A$21:$A$68</c15:sqref>
                        </c15:formulaRef>
                      </c:ext>
                    </c:extLst>
                    <c:strCache>
                      <c:ptCount val="24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Jan</c:v>
                      </c:pt>
                      <c:pt idx="13">
                        <c:v>Feb</c:v>
                      </c:pt>
                      <c:pt idx="14">
                        <c:v>Mar</c:v>
                      </c:pt>
                      <c:pt idx="15">
                        <c:v>Apr</c:v>
                      </c:pt>
                      <c:pt idx="16">
                        <c:v>May</c:v>
                      </c:pt>
                      <c:pt idx="17">
                        <c:v>Jun</c:v>
                      </c:pt>
                      <c:pt idx="18">
                        <c:v>Jul</c:v>
                      </c:pt>
                      <c:pt idx="19">
                        <c:v>Aug</c:v>
                      </c:pt>
                      <c:pt idx="20">
                        <c:v>Sep</c:v>
                      </c:pt>
                      <c:pt idx="21">
                        <c:v>Oct</c:v>
                      </c:pt>
                      <c:pt idx="22">
                        <c:v>Nov</c:v>
                      </c:pt>
                      <c:pt idx="23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6E-44CE-87A8-C1E91268DD8A}"/>
            </c:ext>
          </c:extLst>
        </c:ser>
        <c:ser>
          <c:idx val="1"/>
          <c:order val="1"/>
          <c:tx>
            <c:strRef>
              <c:f>Sheet1!$C$19</c:f>
              <c:strCache>
                <c:ptCount val="1"/>
                <c:pt idx="0">
                  <c:v>Deseasonalized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Sheet1!$C$21:$C$68</c:f>
              <c:numCache>
                <c:formatCode>0.00</c:formatCode>
                <c:ptCount val="24"/>
                <c:pt idx="0">
                  <c:v>14.451612903225806</c:v>
                </c:pt>
                <c:pt idx="1">
                  <c:v>12.133333333333333</c:v>
                </c:pt>
                <c:pt idx="2">
                  <c:v>15.272727272727273</c:v>
                </c:pt>
                <c:pt idx="3">
                  <c:v>17.5</c:v>
                </c:pt>
                <c:pt idx="4">
                  <c:v>28</c:v>
                </c:pt>
                <c:pt idx="5">
                  <c:v>21</c:v>
                </c:pt>
                <c:pt idx="6">
                  <c:v>28</c:v>
                </c:pt>
                <c:pt idx="7">
                  <c:v>17.5</c:v>
                </c:pt>
                <c:pt idx="8">
                  <c:v>14</c:v>
                </c:pt>
                <c:pt idx="9">
                  <c:v>15</c:v>
                </c:pt>
                <c:pt idx="10">
                  <c:v>12.962962962962962</c:v>
                </c:pt>
                <c:pt idx="11">
                  <c:v>14</c:v>
                </c:pt>
                <c:pt idx="12">
                  <c:v>13.987654320987653</c:v>
                </c:pt>
                <c:pt idx="13">
                  <c:v>14.105933890880126</c:v>
                </c:pt>
                <c:pt idx="14">
                  <c:v>14.296057347670249</c:v>
                </c:pt>
                <c:pt idx="15">
                  <c:v>15.144542196155101</c:v>
                </c:pt>
                <c:pt idx="16">
                  <c:v>15.859595959595959</c:v>
                </c:pt>
                <c:pt idx="17">
                  <c:v>23.015151515151516</c:v>
                </c:pt>
                <c:pt idx="18">
                  <c:v>24.5</c:v>
                </c:pt>
                <c:pt idx="19">
                  <c:v>28</c:v>
                </c:pt>
                <c:pt idx="20">
                  <c:v>23.333333333333332</c:v>
                </c:pt>
                <c:pt idx="21">
                  <c:v>21.466666666666669</c:v>
                </c:pt>
                <c:pt idx="22">
                  <c:v>17.466666666666665</c:v>
                </c:pt>
                <c:pt idx="23">
                  <c:v>15.651851851851852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Sheet1!$A$21:$A$68</c15:sqref>
                        </c15:formulaRef>
                      </c:ext>
                    </c:extLst>
                    <c:strCache>
                      <c:ptCount val="24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  <c:pt idx="12">
                        <c:v>Jan</c:v>
                      </c:pt>
                      <c:pt idx="13">
                        <c:v>Feb</c:v>
                      </c:pt>
                      <c:pt idx="14">
                        <c:v>Mar</c:v>
                      </c:pt>
                      <c:pt idx="15">
                        <c:v>Apr</c:v>
                      </c:pt>
                      <c:pt idx="16">
                        <c:v>May</c:v>
                      </c:pt>
                      <c:pt idx="17">
                        <c:v>Jun</c:v>
                      </c:pt>
                      <c:pt idx="18">
                        <c:v>Jul</c:v>
                      </c:pt>
                      <c:pt idx="19">
                        <c:v>Aug</c:v>
                      </c:pt>
                      <c:pt idx="20">
                        <c:v>Sep</c:v>
                      </c:pt>
                      <c:pt idx="21">
                        <c:v>Oct</c:v>
                      </c:pt>
                      <c:pt idx="22">
                        <c:v>Nov</c:v>
                      </c:pt>
                      <c:pt idx="23">
                        <c:v>Dec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6E-44CE-87A8-C1E91268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80333472"/>
        <c:axId val="-680332384"/>
      </c:lineChart>
      <c:catAx>
        <c:axId val="-68033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332384"/>
        <c:crosses val="autoZero"/>
        <c:auto val="1"/>
        <c:lblAlgn val="ctr"/>
        <c:lblOffset val="100"/>
        <c:noMultiLvlLbl val="0"/>
      </c:catAx>
      <c:valAx>
        <c:axId val="-68033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8033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464820</xdr:colOff>
      <xdr:row>49</xdr:row>
      <xdr:rowOff>95250</xdr:rowOff>
    </xdr:from>
    <xdr:to>
      <xdr:col>25</xdr:col>
      <xdr:colOff>304800</xdr:colOff>
      <xdr:row>66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327660</xdr:colOff>
      <xdr:row>82</xdr:row>
      <xdr:rowOff>129540</xdr:rowOff>
    </xdr:from>
    <xdr:to>
      <xdr:col>46</xdr:col>
      <xdr:colOff>411480</xdr:colOff>
      <xdr:row>99</xdr:row>
      <xdr:rowOff>160020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525780</xdr:colOff>
      <xdr:row>69</xdr:row>
      <xdr:rowOff>144780</xdr:rowOff>
    </xdr:from>
    <xdr:to>
      <xdr:col>27</xdr:col>
      <xdr:colOff>0</xdr:colOff>
      <xdr:row>93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tabSelected="1" topLeftCell="A7" zoomScale="112" zoomScaleNormal="112" workbookViewId="0">
      <selection activeCell="E66" sqref="E66"/>
    </sheetView>
  </sheetViews>
  <sheetFormatPr defaultRowHeight="15" x14ac:dyDescent="0.25"/>
  <cols>
    <col min="1" max="1" width="8.5703125" customWidth="1"/>
    <col min="2" max="3" width="7.7109375" customWidth="1"/>
    <col min="4" max="4" width="9" customWidth="1"/>
    <col min="5" max="5" width="10.7109375" customWidth="1"/>
    <col min="6" max="6" width="7.28515625" customWidth="1"/>
    <col min="7" max="7" width="8.28515625" customWidth="1"/>
    <col min="8" max="8" width="9.85546875" customWidth="1"/>
    <col min="9" max="9" width="9" customWidth="1"/>
    <col min="10" max="11" width="8" customWidth="1"/>
    <col min="12" max="12" width="8.28515625" customWidth="1"/>
    <col min="13" max="13" width="11.42578125" customWidth="1"/>
    <col min="14" max="15" width="8.28515625" customWidth="1"/>
    <col min="16" max="16" width="9.28515625" customWidth="1"/>
    <col min="17" max="17" width="8.28515625" customWidth="1"/>
    <col min="18" max="18" width="8.85546875" customWidth="1"/>
    <col min="19" max="19" width="9.7109375" customWidth="1"/>
    <col min="20" max="20" width="12" customWidth="1"/>
    <col min="21" max="21" width="10.85546875" customWidth="1"/>
    <col min="22" max="22" width="7.42578125" customWidth="1"/>
    <col min="23" max="23" width="9.7109375" customWidth="1"/>
    <col min="24" max="24" width="7.5703125" customWidth="1"/>
    <col min="25" max="25" width="9.140625" customWidth="1"/>
    <col min="26" max="26" width="10.42578125" customWidth="1"/>
    <col min="27" max="27" width="9.140625" customWidth="1"/>
    <col min="28" max="28" width="8.85546875" customWidth="1"/>
    <col min="29" max="29" width="11" customWidth="1"/>
    <col min="30" max="30" width="8.85546875" customWidth="1"/>
    <col min="31" max="31" width="8.7109375" customWidth="1"/>
    <col min="32" max="32" width="10" customWidth="1"/>
    <col min="33" max="33" width="9.42578125" customWidth="1"/>
    <col min="34" max="34" width="9.140625" customWidth="1"/>
  </cols>
  <sheetData>
    <row r="1" spans="1:33" ht="15.75" customHeight="1" x14ac:dyDescent="0.25">
      <c r="B1" s="26" t="s">
        <v>1</v>
      </c>
      <c r="C1" s="26"/>
      <c r="D1" s="26"/>
      <c r="J1" s="26" t="s">
        <v>28</v>
      </c>
      <c r="K1" s="26"/>
      <c r="L1" s="26"/>
      <c r="M1" s="13"/>
      <c r="N1" s="13"/>
      <c r="O1" s="26" t="s">
        <v>17</v>
      </c>
      <c r="P1" s="26"/>
      <c r="Q1" s="26"/>
      <c r="R1" s="27" t="str">
        <f>N2 &amp; " Reseasonalized Forecasts"</f>
        <v>Year 4 Reseasonalized Forecasts</v>
      </c>
      <c r="S1" s="27"/>
      <c r="T1" s="27"/>
      <c r="V1" s="25" t="s">
        <v>39</v>
      </c>
      <c r="W1" s="25"/>
      <c r="X1" s="25"/>
    </row>
    <row r="2" spans="1:33" ht="43.5" customHeight="1" x14ac:dyDescent="0.25">
      <c r="A2" s="1" t="s">
        <v>0</v>
      </c>
      <c r="B2" s="18" t="s">
        <v>41</v>
      </c>
      <c r="C2" s="18" t="s">
        <v>42</v>
      </c>
      <c r="D2" s="18" t="s">
        <v>43</v>
      </c>
      <c r="E2" s="19" t="s">
        <v>15</v>
      </c>
      <c r="F2" s="20" t="str">
        <f>B2 &amp; "  Index"</f>
        <v>Year 1  Index</v>
      </c>
      <c r="G2" s="20" t="str">
        <f>C2 &amp; " Index"</f>
        <v>Year 2 Index</v>
      </c>
      <c r="H2" s="20" t="str">
        <f>D2 &amp; "  Index"</f>
        <v>Year 3  Index</v>
      </c>
      <c r="I2" s="20" t="s">
        <v>19</v>
      </c>
      <c r="J2" s="18" t="str">
        <f>B2</f>
        <v>Year 1</v>
      </c>
      <c r="K2" s="18" t="str">
        <f>C2</f>
        <v>Year 2</v>
      </c>
      <c r="L2" s="18" t="str">
        <f>D2</f>
        <v>Year 3</v>
      </c>
      <c r="M2" s="20" t="str">
        <f>N2 &amp; " Raw Actuals"</f>
        <v>Year 4 Raw Actuals</v>
      </c>
      <c r="N2" s="20" t="s">
        <v>44</v>
      </c>
      <c r="O2" s="20" t="str">
        <f>"Moving  " &amp; N2</f>
        <v>Moving  Year 4</v>
      </c>
      <c r="P2" s="20" t="str">
        <f>"Weighted  " &amp; N2</f>
        <v>Weighted  Year 4</v>
      </c>
      <c r="Q2" s="20" t="str">
        <f>"Expon.  " &amp; N2</f>
        <v>Expon.  Year 4</v>
      </c>
      <c r="R2" s="20" t="s">
        <v>20</v>
      </c>
      <c r="S2" s="20" t="s">
        <v>21</v>
      </c>
      <c r="T2" s="20" t="s">
        <v>22</v>
      </c>
      <c r="U2" s="20" t="str">
        <f>N2 &amp; " Raw Actuals"</f>
        <v>Year 4 Raw Actuals</v>
      </c>
      <c r="V2" s="20" t="s">
        <v>25</v>
      </c>
      <c r="W2" s="20" t="s">
        <v>26</v>
      </c>
      <c r="X2" s="20" t="s">
        <v>27</v>
      </c>
      <c r="Y2" s="20" t="s">
        <v>32</v>
      </c>
      <c r="Z2" s="20" t="s">
        <v>33</v>
      </c>
      <c r="AA2" s="20" t="s">
        <v>34</v>
      </c>
      <c r="AB2" s="20" t="s">
        <v>37</v>
      </c>
      <c r="AC2" s="20" t="s">
        <v>35</v>
      </c>
      <c r="AD2" s="20" t="s">
        <v>36</v>
      </c>
      <c r="AE2" s="20" t="s">
        <v>46</v>
      </c>
      <c r="AF2" s="20" t="s">
        <v>45</v>
      </c>
      <c r="AG2" s="20" t="s">
        <v>47</v>
      </c>
    </row>
    <row r="3" spans="1:33" x14ac:dyDescent="0.25">
      <c r="A3" t="s">
        <v>2</v>
      </c>
      <c r="B3">
        <v>34</v>
      </c>
      <c r="C3">
        <v>27</v>
      </c>
      <c r="D3">
        <v>32</v>
      </c>
      <c r="E3" s="7">
        <f>AVERAGE($B3:$D3)</f>
        <v>31</v>
      </c>
      <c r="F3" s="6">
        <f>B$3/B$16</f>
        <v>2.4</v>
      </c>
      <c r="G3" s="6">
        <f>$C3/$C$16</f>
        <v>1.9877300613496931</v>
      </c>
      <c r="H3" s="6">
        <f>$D3/$D$16</f>
        <v>2.2456140350877192</v>
      </c>
      <c r="I3" s="6">
        <f>E3/$E$16</f>
        <v>2.2142857142857144</v>
      </c>
      <c r="J3" s="5">
        <f>$B3/$I3</f>
        <v>15.354838709677418</v>
      </c>
      <c r="K3" s="5">
        <f>$C3/$I3</f>
        <v>12.193548387096774</v>
      </c>
      <c r="L3" s="5">
        <f>$D3/$I3</f>
        <v>14.451612903225806</v>
      </c>
      <c r="M3">
        <v>34</v>
      </c>
      <c r="N3" s="5">
        <f>$M3/$I3</f>
        <v>15.354838709677418</v>
      </c>
      <c r="O3" s="5">
        <f>C57</f>
        <v>13.987654320987653</v>
      </c>
      <c r="P3" s="5">
        <f>D57</f>
        <v>13.820987654320987</v>
      </c>
      <c r="Q3" s="5">
        <f>E57</f>
        <v>15.53512229553316</v>
      </c>
      <c r="R3" s="5">
        <f>I3*C57</f>
        <v>30.972663139329807</v>
      </c>
      <c r="S3" s="5">
        <f>I3*D57</f>
        <v>30.603615520282187</v>
      </c>
      <c r="T3" s="5">
        <f>I3*E57</f>
        <v>34.39919936868057</v>
      </c>
      <c r="U3">
        <f>M3</f>
        <v>34</v>
      </c>
      <c r="V3" s="5">
        <f>ABS($U3-R3)</f>
        <v>3.0273368606701929</v>
      </c>
      <c r="W3" s="5">
        <f>ABS($U3-S3)</f>
        <v>3.3963844797178133</v>
      </c>
      <c r="X3" s="5">
        <f>ABS($U3-T3)</f>
        <v>0.39919936868056993</v>
      </c>
      <c r="Y3" s="21">
        <f>V3/$U3</f>
        <v>8.9039319431476263E-2</v>
      </c>
      <c r="Z3" s="21">
        <f>W3/$U3</f>
        <v>9.9893661168170986E-2</v>
      </c>
      <c r="AA3" s="21">
        <f>X3/$U3</f>
        <v>1.1741157902369704E-2</v>
      </c>
      <c r="AB3" s="5">
        <f>$U3-R3</f>
        <v>3.0273368606701929</v>
      </c>
      <c r="AC3" s="5">
        <f>$U3-S3</f>
        <v>3.3963844797178133</v>
      </c>
      <c r="AD3" s="5">
        <f>$U3-T3</f>
        <v>-0.39919936868056993</v>
      </c>
      <c r="AE3" s="5">
        <f t="shared" ref="AE3:AG4" si="0">AB3^2</f>
        <v>9.1647684679724595</v>
      </c>
      <c r="AF3" s="5">
        <f t="shared" si="0"/>
        <v>11.535427534068042</v>
      </c>
      <c r="AG3" s="5">
        <f t="shared" si="0"/>
        <v>0.15936013595496559</v>
      </c>
    </row>
    <row r="4" spans="1:33" x14ac:dyDescent="0.25">
      <c r="A4" t="s">
        <v>3</v>
      </c>
      <c r="B4">
        <v>33</v>
      </c>
      <c r="C4">
        <v>31</v>
      </c>
      <c r="D4">
        <v>26</v>
      </c>
      <c r="E4" s="7">
        <f t="shared" ref="E4:E14" si="1">AVERAGE($B4:$D4)</f>
        <v>30</v>
      </c>
      <c r="F4" s="6">
        <f t="shared" ref="F4:F14" si="2">$B4/$B$16</f>
        <v>2.3294117647058825</v>
      </c>
      <c r="G4" s="6">
        <f t="shared" ref="G4:G14" si="3">$C4/$C$16</f>
        <v>2.2822085889570549</v>
      </c>
      <c r="H4" s="6">
        <f t="shared" ref="H4:H14" si="4">$D4/$D$16</f>
        <v>1.8245614035087718</v>
      </c>
      <c r="I4" s="6">
        <f t="shared" ref="I4:I14" si="5">E4/$E$16</f>
        <v>2.1428571428571428</v>
      </c>
      <c r="J4" s="5">
        <f t="shared" ref="J4:J14" si="6">$B4/$I4</f>
        <v>15.4</v>
      </c>
      <c r="K4" s="5">
        <f t="shared" ref="K4:K14" si="7">$C4/$I4</f>
        <v>14.466666666666667</v>
      </c>
      <c r="L4" s="5">
        <f t="shared" ref="L4:L14" si="8">$D4/$I4</f>
        <v>12.133333333333333</v>
      </c>
      <c r="M4">
        <v>29</v>
      </c>
      <c r="N4" s="5">
        <f>$M4/$I4</f>
        <v>13.533333333333333</v>
      </c>
      <c r="O4" s="5">
        <f t="shared" ref="O4:O14" si="9">C58</f>
        <v>14.105933890880126</v>
      </c>
      <c r="P4" s="5">
        <f t="shared" ref="P4:P14" si="10">D58</f>
        <v>14.50457984866587</v>
      </c>
      <c r="Q4" s="5">
        <f t="shared" ref="Q4:Q14" si="11">E58</f>
        <v>15.481037219776436</v>
      </c>
      <c r="R4" s="5">
        <f t="shared" ref="R4:R14" si="12">I4*C58</f>
        <v>30.227001194743124</v>
      </c>
      <c r="S4" s="5">
        <f t="shared" ref="S4:S14" si="13">I4*D58</f>
        <v>31.081242532855434</v>
      </c>
      <c r="T4" s="5">
        <f t="shared" ref="T4:T14" si="14">I4*E58</f>
        <v>33.173651185235222</v>
      </c>
      <c r="U4">
        <f t="shared" ref="U4:U14" si="15">M4</f>
        <v>29</v>
      </c>
      <c r="V4" s="5">
        <f t="shared" ref="V4:V14" si="16">ABS(U4-R4)</f>
        <v>1.2270011947431243</v>
      </c>
      <c r="W4" s="5">
        <f t="shared" ref="W4:X14" si="17">ABS($U4-S4)</f>
        <v>2.081242532855434</v>
      </c>
      <c r="X4" s="5">
        <f t="shared" si="17"/>
        <v>4.1736511852352223</v>
      </c>
      <c r="Y4" s="21">
        <f t="shared" ref="Y4:Y14" si="18">V4/$U4</f>
        <v>4.2310386025624973E-2</v>
      </c>
      <c r="Z4" s="21">
        <f t="shared" ref="Z4:AA14" si="19">W4/$U4</f>
        <v>7.1766983891566688E-2</v>
      </c>
      <c r="AA4" s="21">
        <f t="shared" si="19"/>
        <v>0.14391900638742144</v>
      </c>
      <c r="AB4" s="5">
        <f>$U4-R4</f>
        <v>-1.2270011947431243</v>
      </c>
      <c r="AC4" s="5">
        <f>$U4-S4</f>
        <v>-2.081242532855434</v>
      </c>
      <c r="AD4" s="5">
        <f>$U4-T4</f>
        <v>-4.1736511852352223</v>
      </c>
      <c r="AE4" s="5">
        <f t="shared" si="0"/>
        <v>1.5055319319010545</v>
      </c>
      <c r="AF4" s="5">
        <f t="shared" si="0"/>
        <v>4.3315704805665023</v>
      </c>
      <c r="AG4" s="5">
        <f t="shared" si="0"/>
        <v>17.419364216015374</v>
      </c>
    </row>
    <row r="5" spans="1:33" x14ac:dyDescent="0.25">
      <c r="A5" t="s">
        <v>4</v>
      </c>
      <c r="B5">
        <v>10</v>
      </c>
      <c r="C5">
        <v>11</v>
      </c>
      <c r="D5">
        <v>12</v>
      </c>
      <c r="E5" s="7">
        <f t="shared" si="1"/>
        <v>11</v>
      </c>
      <c r="F5" s="6">
        <f t="shared" si="2"/>
        <v>0.70588235294117652</v>
      </c>
      <c r="G5" s="6">
        <f t="shared" si="3"/>
        <v>0.80981595092024539</v>
      </c>
      <c r="H5" s="6">
        <f t="shared" si="4"/>
        <v>0.84210526315789469</v>
      </c>
      <c r="I5" s="6">
        <f t="shared" si="5"/>
        <v>0.7857142857142857</v>
      </c>
      <c r="J5" s="5">
        <f t="shared" si="6"/>
        <v>12.727272727272728</v>
      </c>
      <c r="K5" s="5">
        <f t="shared" si="7"/>
        <v>14</v>
      </c>
      <c r="L5" s="5">
        <f t="shared" si="8"/>
        <v>15.272727272727273</v>
      </c>
      <c r="M5">
        <v>13</v>
      </c>
      <c r="N5" s="5">
        <f>$M5/$I5</f>
        <v>16.545454545454547</v>
      </c>
      <c r="O5" s="5">
        <f t="shared" si="9"/>
        <v>14.296057347670249</v>
      </c>
      <c r="P5" s="5">
        <f t="shared" si="10"/>
        <v>14.218279569892474</v>
      </c>
      <c r="Q5" s="5">
        <f t="shared" si="11"/>
        <v>14.896726053843505</v>
      </c>
      <c r="R5" s="5">
        <f t="shared" si="12"/>
        <v>11.232616487455196</v>
      </c>
      <c r="S5" s="5">
        <f t="shared" si="13"/>
        <v>11.171505376344086</v>
      </c>
      <c r="T5" s="5">
        <f t="shared" si="14"/>
        <v>11.704570470877039</v>
      </c>
      <c r="U5">
        <f t="shared" si="15"/>
        <v>13</v>
      </c>
      <c r="V5" s="5">
        <f t="shared" si="16"/>
        <v>1.7673835125448036</v>
      </c>
      <c r="W5" s="5">
        <f t="shared" si="17"/>
        <v>1.8284946236559136</v>
      </c>
      <c r="X5" s="5">
        <f t="shared" si="17"/>
        <v>1.2954295291229609</v>
      </c>
      <c r="Y5" s="21">
        <f t="shared" si="18"/>
        <v>0.13595257788806181</v>
      </c>
      <c r="Z5" s="21">
        <f t="shared" si="19"/>
        <v>0.14065343258891644</v>
      </c>
      <c r="AA5" s="21">
        <f t="shared" si="19"/>
        <v>9.9648425317150846E-2</v>
      </c>
      <c r="AB5" s="5">
        <f>$U5-R5</f>
        <v>1.7673835125448036</v>
      </c>
      <c r="AC5" s="5">
        <f>$U5-S5</f>
        <v>1.8284946236559136</v>
      </c>
      <c r="AD5" s="5">
        <f>$U5-T5</f>
        <v>1.2954295291229609</v>
      </c>
      <c r="AE5" s="5">
        <f t="shared" ref="AE5:AE14" si="20">AB5^2</f>
        <v>3.1236444804152081</v>
      </c>
      <c r="AF5" s="5">
        <f t="shared" ref="AF5:AF14" si="21">AC5^2</f>
        <v>3.3433925887385811</v>
      </c>
      <c r="AG5" s="5">
        <f t="shared" ref="AG5:AG14" si="22">AD5^2</f>
        <v>1.6781376649237363</v>
      </c>
    </row>
    <row r="6" spans="1:33" x14ac:dyDescent="0.25">
      <c r="A6" t="s">
        <v>5</v>
      </c>
      <c r="B6">
        <v>3</v>
      </c>
      <c r="C6">
        <v>4</v>
      </c>
      <c r="D6">
        <v>5</v>
      </c>
      <c r="E6" s="7">
        <f t="shared" si="1"/>
        <v>4</v>
      </c>
      <c r="F6" s="6">
        <f t="shared" si="2"/>
        <v>0.21176470588235294</v>
      </c>
      <c r="G6" s="6">
        <f t="shared" si="3"/>
        <v>0.29447852760736193</v>
      </c>
      <c r="H6" s="6">
        <f t="shared" si="4"/>
        <v>0.35087719298245612</v>
      </c>
      <c r="I6" s="6">
        <f t="shared" si="5"/>
        <v>0.2857142857142857</v>
      </c>
      <c r="J6" s="5">
        <f t="shared" si="6"/>
        <v>10.5</v>
      </c>
      <c r="K6" s="5">
        <f t="shared" si="7"/>
        <v>14</v>
      </c>
      <c r="L6" s="5">
        <f t="shared" si="8"/>
        <v>17.5</v>
      </c>
      <c r="M6">
        <v>5</v>
      </c>
      <c r="N6" s="5">
        <f>$M6/$I6</f>
        <v>17.5</v>
      </c>
      <c r="O6" s="5">
        <f t="shared" si="9"/>
        <v>15.144542196155101</v>
      </c>
      <c r="P6" s="5">
        <f t="shared" si="10"/>
        <v>15.342978168784621</v>
      </c>
      <c r="Q6" s="5">
        <f t="shared" si="11"/>
        <v>15.391344601326818</v>
      </c>
      <c r="R6" s="5">
        <f t="shared" si="12"/>
        <v>4.3270120560443139</v>
      </c>
      <c r="S6" s="5">
        <f t="shared" si="13"/>
        <v>4.383708048224177</v>
      </c>
      <c r="T6" s="5">
        <f t="shared" si="14"/>
        <v>4.3975270289505195</v>
      </c>
      <c r="U6">
        <f t="shared" si="15"/>
        <v>5</v>
      </c>
      <c r="V6" s="5">
        <f t="shared" si="16"/>
        <v>0.67298794395568606</v>
      </c>
      <c r="W6" s="5">
        <f t="shared" si="17"/>
        <v>0.61629195177582297</v>
      </c>
      <c r="X6" s="5">
        <f t="shared" si="17"/>
        <v>0.6024729710494805</v>
      </c>
      <c r="Y6" s="21">
        <f t="shared" si="18"/>
        <v>0.1345975887911372</v>
      </c>
      <c r="Z6" s="21">
        <f t="shared" si="19"/>
        <v>0.12325839035516459</v>
      </c>
      <c r="AA6" s="21">
        <f t="shared" si="19"/>
        <v>0.1204945942098961</v>
      </c>
      <c r="AB6" s="5">
        <f>$U6-R6</f>
        <v>0.67298794395568606</v>
      </c>
      <c r="AC6" s="5">
        <f>$U6-S6</f>
        <v>0.61629195177582297</v>
      </c>
      <c r="AD6" s="5">
        <f>$U6-T6</f>
        <v>0.6024729710494805</v>
      </c>
      <c r="AE6" s="5">
        <f t="shared" si="20"/>
        <v>0.45291277270970165</v>
      </c>
      <c r="AF6" s="5">
        <f t="shared" si="21"/>
        <v>0.37981576982365328</v>
      </c>
      <c r="AG6" s="5">
        <f t="shared" si="22"/>
        <v>0.36297368084518816</v>
      </c>
    </row>
    <row r="7" spans="1:33" x14ac:dyDescent="0.25">
      <c r="A7" t="s">
        <v>6</v>
      </c>
      <c r="B7">
        <v>0</v>
      </c>
      <c r="C7">
        <v>2</v>
      </c>
      <c r="D7">
        <v>4</v>
      </c>
      <c r="E7" s="7">
        <f t="shared" si="1"/>
        <v>2</v>
      </c>
      <c r="F7" s="6">
        <f t="shared" si="2"/>
        <v>0</v>
      </c>
      <c r="G7" s="6">
        <f t="shared" si="3"/>
        <v>0.14723926380368096</v>
      </c>
      <c r="H7" s="6">
        <f t="shared" si="4"/>
        <v>0.2807017543859649</v>
      </c>
      <c r="I7" s="6">
        <f t="shared" si="5"/>
        <v>0.14285714285714285</v>
      </c>
      <c r="J7" s="5">
        <f t="shared" si="6"/>
        <v>0</v>
      </c>
      <c r="K7" s="5">
        <f t="shared" si="7"/>
        <v>14</v>
      </c>
      <c r="L7" s="5">
        <f t="shared" si="8"/>
        <v>28</v>
      </c>
      <c r="M7">
        <v>5</v>
      </c>
      <c r="N7" s="5">
        <f>$M7/$I7</f>
        <v>35</v>
      </c>
      <c r="O7" s="5">
        <f t="shared" si="9"/>
        <v>15.859595959595959</v>
      </c>
      <c r="P7" s="5">
        <f t="shared" si="10"/>
        <v>16.520707070707072</v>
      </c>
      <c r="Q7" s="5">
        <f t="shared" si="11"/>
        <v>16.023941220928769</v>
      </c>
      <c r="R7" s="5">
        <f t="shared" si="12"/>
        <v>2.2656565656565655</v>
      </c>
      <c r="S7" s="5">
        <f t="shared" si="13"/>
        <v>2.36010101010101</v>
      </c>
      <c r="T7" s="5">
        <f t="shared" si="14"/>
        <v>2.2891344601326811</v>
      </c>
      <c r="U7">
        <f t="shared" si="15"/>
        <v>5</v>
      </c>
      <c r="V7" s="5">
        <f t="shared" si="16"/>
        <v>2.7343434343434345</v>
      </c>
      <c r="W7" s="5">
        <f t="shared" si="17"/>
        <v>2.63989898989899</v>
      </c>
      <c r="X7" s="5">
        <f t="shared" si="17"/>
        <v>2.7108655398673189</v>
      </c>
      <c r="Y7" s="21">
        <f t="shared" si="18"/>
        <v>0.54686868686868695</v>
      </c>
      <c r="Z7" s="21">
        <f t="shared" si="19"/>
        <v>0.52797979797979799</v>
      </c>
      <c r="AA7" s="21">
        <f t="shared" si="19"/>
        <v>0.54217310797346374</v>
      </c>
      <c r="AB7" s="5">
        <f>$U7-R7</f>
        <v>2.7343434343434345</v>
      </c>
      <c r="AC7" s="5">
        <f>$U7-S7</f>
        <v>2.63989898989899</v>
      </c>
      <c r="AD7" s="5">
        <f>$U7-T7</f>
        <v>2.7108655398673189</v>
      </c>
      <c r="AE7" s="5">
        <f t="shared" si="20"/>
        <v>7.476634016937048</v>
      </c>
      <c r="AF7" s="5">
        <f t="shared" si="21"/>
        <v>6.9690666768697076</v>
      </c>
      <c r="AG7" s="5">
        <f t="shared" si="22"/>
        <v>7.3487919752401307</v>
      </c>
    </row>
    <row r="8" spans="1:33" x14ac:dyDescent="0.25">
      <c r="A8" t="s">
        <v>7</v>
      </c>
      <c r="B8">
        <v>2</v>
      </c>
      <c r="C8">
        <v>1</v>
      </c>
      <c r="D8">
        <v>3</v>
      </c>
      <c r="E8" s="7">
        <f t="shared" si="1"/>
        <v>2</v>
      </c>
      <c r="F8" s="6">
        <f t="shared" si="2"/>
        <v>0.14117647058823529</v>
      </c>
      <c r="G8" s="6">
        <f t="shared" si="3"/>
        <v>7.3619631901840482E-2</v>
      </c>
      <c r="H8" s="6">
        <f t="shared" si="4"/>
        <v>0.21052631578947367</v>
      </c>
      <c r="I8" s="6">
        <f t="shared" si="5"/>
        <v>0.14285714285714285</v>
      </c>
      <c r="J8" s="5">
        <f t="shared" si="6"/>
        <v>14</v>
      </c>
      <c r="K8" s="5">
        <f t="shared" si="7"/>
        <v>7</v>
      </c>
      <c r="L8" s="5">
        <f t="shared" si="8"/>
        <v>21</v>
      </c>
      <c r="M8">
        <v>3</v>
      </c>
      <c r="N8" s="5">
        <f>$M8/$I8</f>
        <v>21</v>
      </c>
      <c r="O8" s="5">
        <f t="shared" si="9"/>
        <v>23.015151515151516</v>
      </c>
      <c r="P8" s="5">
        <f t="shared" si="10"/>
        <v>26.090909090909093</v>
      </c>
      <c r="Q8" s="5">
        <f t="shared" si="11"/>
        <v>21.716758854650138</v>
      </c>
      <c r="R8" s="5">
        <f t="shared" si="12"/>
        <v>3.2878787878787876</v>
      </c>
      <c r="S8" s="5">
        <f t="shared" si="13"/>
        <v>3.7272727272727275</v>
      </c>
      <c r="T8" s="5">
        <f t="shared" si="14"/>
        <v>3.1023941220928766</v>
      </c>
      <c r="U8">
        <f t="shared" si="15"/>
        <v>3</v>
      </c>
      <c r="V8" s="5">
        <f t="shared" si="16"/>
        <v>0.28787878787878762</v>
      </c>
      <c r="W8" s="5">
        <f t="shared" si="17"/>
        <v>0.72727272727272751</v>
      </c>
      <c r="X8" s="5">
        <f t="shared" si="17"/>
        <v>0.10239412209287657</v>
      </c>
      <c r="Y8" s="21">
        <f t="shared" si="18"/>
        <v>9.595959595959587E-2</v>
      </c>
      <c r="Z8" s="21">
        <f t="shared" si="19"/>
        <v>0.24242424242424251</v>
      </c>
      <c r="AA8" s="21">
        <f t="shared" si="19"/>
        <v>3.413137403095886E-2</v>
      </c>
      <c r="AB8" s="5">
        <f>$U8-R8</f>
        <v>-0.28787878787878762</v>
      </c>
      <c r="AC8" s="5">
        <f>$U8-S8</f>
        <v>-0.72727272727272751</v>
      </c>
      <c r="AD8" s="5">
        <f>$U8-T8</f>
        <v>-0.10239412209287657</v>
      </c>
      <c r="AE8" s="5">
        <f t="shared" si="20"/>
        <v>8.2874196510559994E-2</v>
      </c>
      <c r="AF8" s="5">
        <f t="shared" si="21"/>
        <v>0.52892561983471109</v>
      </c>
      <c r="AG8" s="5">
        <f t="shared" si="22"/>
        <v>1.0484556239170915E-2</v>
      </c>
    </row>
    <row r="9" spans="1:33" x14ac:dyDescent="0.25">
      <c r="A9" t="s">
        <v>8</v>
      </c>
      <c r="B9">
        <v>0</v>
      </c>
      <c r="C9">
        <v>1</v>
      </c>
      <c r="D9">
        <v>2</v>
      </c>
      <c r="E9" s="7">
        <f t="shared" si="1"/>
        <v>1</v>
      </c>
      <c r="F9" s="6">
        <f t="shared" si="2"/>
        <v>0</v>
      </c>
      <c r="G9" s="6">
        <f t="shared" si="3"/>
        <v>7.3619631901840482E-2</v>
      </c>
      <c r="H9" s="6">
        <f t="shared" si="4"/>
        <v>0.14035087719298245</v>
      </c>
      <c r="I9" s="6">
        <f t="shared" si="5"/>
        <v>7.1428571428571425E-2</v>
      </c>
      <c r="J9" s="5">
        <f t="shared" si="6"/>
        <v>0</v>
      </c>
      <c r="K9" s="5">
        <f t="shared" si="7"/>
        <v>14</v>
      </c>
      <c r="L9" s="5">
        <f t="shared" si="8"/>
        <v>28</v>
      </c>
      <c r="M9">
        <v>2</v>
      </c>
      <c r="N9" s="5">
        <f>$M9/$I9</f>
        <v>28</v>
      </c>
      <c r="O9" s="5">
        <f t="shared" si="9"/>
        <v>24.5</v>
      </c>
      <c r="P9" s="5">
        <f t="shared" si="10"/>
        <v>25.083333333333332</v>
      </c>
      <c r="Q9" s="5">
        <f t="shared" si="11"/>
        <v>21.501731198255094</v>
      </c>
      <c r="R9" s="5">
        <f t="shared" si="12"/>
        <v>1.75</v>
      </c>
      <c r="S9" s="5">
        <f t="shared" si="13"/>
        <v>1.7916666666666665</v>
      </c>
      <c r="T9" s="5">
        <f t="shared" si="14"/>
        <v>1.5358379427325066</v>
      </c>
      <c r="U9">
        <f t="shared" si="15"/>
        <v>2</v>
      </c>
      <c r="V9" s="5">
        <f t="shared" si="16"/>
        <v>0.25</v>
      </c>
      <c r="W9" s="5">
        <f t="shared" si="17"/>
        <v>0.20833333333333348</v>
      </c>
      <c r="X9" s="5">
        <f t="shared" si="17"/>
        <v>0.46416205726749338</v>
      </c>
      <c r="Y9" s="21">
        <f t="shared" si="18"/>
        <v>0.125</v>
      </c>
      <c r="Z9" s="21">
        <f t="shared" si="19"/>
        <v>0.10416666666666674</v>
      </c>
      <c r="AA9" s="21">
        <f t="shared" si="19"/>
        <v>0.23208102863374669</v>
      </c>
      <c r="AB9" s="5">
        <f>$U9-R9</f>
        <v>0.25</v>
      </c>
      <c r="AC9" s="5">
        <f>$U9-S9</f>
        <v>0.20833333333333348</v>
      </c>
      <c r="AD9" s="5">
        <f>$U9-T9</f>
        <v>0.46416205726749338</v>
      </c>
      <c r="AE9" s="5">
        <f t="shared" si="20"/>
        <v>6.25E-2</v>
      </c>
      <c r="AF9" s="5">
        <f t="shared" si="21"/>
        <v>4.3402777777777839E-2</v>
      </c>
      <c r="AG9" s="5">
        <f t="shared" si="22"/>
        <v>0.2154464154067918</v>
      </c>
    </row>
    <row r="10" spans="1:33" x14ac:dyDescent="0.25">
      <c r="A10" t="s">
        <v>9</v>
      </c>
      <c r="B10">
        <v>4</v>
      </c>
      <c r="C10">
        <v>3</v>
      </c>
      <c r="D10">
        <v>5</v>
      </c>
      <c r="E10" s="7">
        <f t="shared" si="1"/>
        <v>4</v>
      </c>
      <c r="F10" s="6">
        <f t="shared" si="2"/>
        <v>0.28235294117647058</v>
      </c>
      <c r="G10" s="6">
        <f t="shared" si="3"/>
        <v>0.22085889570552147</v>
      </c>
      <c r="H10" s="6">
        <f t="shared" si="4"/>
        <v>0.35087719298245612</v>
      </c>
      <c r="I10" s="6">
        <f t="shared" si="5"/>
        <v>0.2857142857142857</v>
      </c>
      <c r="J10" s="5">
        <f t="shared" si="6"/>
        <v>14</v>
      </c>
      <c r="K10" s="5">
        <f t="shared" si="7"/>
        <v>10.5</v>
      </c>
      <c r="L10" s="5">
        <f t="shared" si="8"/>
        <v>17.5</v>
      </c>
      <c r="M10">
        <v>6</v>
      </c>
      <c r="N10" s="5">
        <f>$M10/$I10</f>
        <v>21</v>
      </c>
      <c r="O10" s="5">
        <f t="shared" si="9"/>
        <v>28</v>
      </c>
      <c r="P10" s="5">
        <f t="shared" si="10"/>
        <v>26.833333333333332</v>
      </c>
      <c r="Q10" s="5">
        <f t="shared" si="11"/>
        <v>23.451211838778566</v>
      </c>
      <c r="R10" s="5">
        <f t="shared" si="12"/>
        <v>8</v>
      </c>
      <c r="S10" s="5">
        <f t="shared" si="13"/>
        <v>7.6666666666666661</v>
      </c>
      <c r="T10" s="5">
        <f t="shared" si="14"/>
        <v>6.7003462396510187</v>
      </c>
      <c r="U10">
        <f t="shared" si="15"/>
        <v>6</v>
      </c>
      <c r="V10" s="5">
        <f t="shared" si="16"/>
        <v>2</v>
      </c>
      <c r="W10" s="5">
        <f t="shared" si="17"/>
        <v>1.6666666666666661</v>
      </c>
      <c r="X10" s="5">
        <f t="shared" si="17"/>
        <v>0.70034623965101872</v>
      </c>
      <c r="Y10" s="21">
        <f t="shared" si="18"/>
        <v>0.33333333333333331</v>
      </c>
      <c r="Z10" s="21">
        <f t="shared" si="19"/>
        <v>0.27777777777777768</v>
      </c>
      <c r="AA10" s="21">
        <f t="shared" si="19"/>
        <v>0.11672437327516978</v>
      </c>
      <c r="AB10" s="5">
        <f>$U10-R10</f>
        <v>-2</v>
      </c>
      <c r="AC10" s="5">
        <f>$U10-S10</f>
        <v>-1.6666666666666661</v>
      </c>
      <c r="AD10" s="5">
        <f>$U10-T10</f>
        <v>-0.70034623965101872</v>
      </c>
      <c r="AE10" s="5">
        <f t="shared" si="20"/>
        <v>4</v>
      </c>
      <c r="AF10" s="5">
        <f t="shared" si="21"/>
        <v>2.7777777777777759</v>
      </c>
      <c r="AG10" s="5">
        <f t="shared" si="22"/>
        <v>0.49048485539332215</v>
      </c>
    </row>
    <row r="11" spans="1:33" x14ac:dyDescent="0.25">
      <c r="A11" t="s">
        <v>10</v>
      </c>
      <c r="B11">
        <v>9</v>
      </c>
      <c r="C11">
        <v>11</v>
      </c>
      <c r="D11">
        <v>10</v>
      </c>
      <c r="E11" s="7">
        <f t="shared" si="1"/>
        <v>10</v>
      </c>
      <c r="F11" s="6">
        <f t="shared" si="2"/>
        <v>0.6352941176470589</v>
      </c>
      <c r="G11" s="6">
        <f t="shared" si="3"/>
        <v>0.80981595092024539</v>
      </c>
      <c r="H11" s="6">
        <f t="shared" si="4"/>
        <v>0.70175438596491224</v>
      </c>
      <c r="I11" s="6">
        <f t="shared" si="5"/>
        <v>0.7142857142857143</v>
      </c>
      <c r="J11" s="5">
        <f t="shared" si="6"/>
        <v>12.6</v>
      </c>
      <c r="K11" s="5">
        <f t="shared" si="7"/>
        <v>15.4</v>
      </c>
      <c r="L11" s="5">
        <f t="shared" si="8"/>
        <v>14</v>
      </c>
      <c r="M11">
        <v>11</v>
      </c>
      <c r="N11" s="5">
        <f>$M11/$I11</f>
        <v>15.4</v>
      </c>
      <c r="O11" s="5">
        <f t="shared" si="9"/>
        <v>23.333333333333332</v>
      </c>
      <c r="P11" s="5">
        <f t="shared" si="10"/>
        <v>23.333333333333332</v>
      </c>
      <c r="Q11" s="5">
        <f t="shared" si="11"/>
        <v>22.715848287144997</v>
      </c>
      <c r="R11" s="5">
        <f t="shared" si="12"/>
        <v>16.666666666666668</v>
      </c>
      <c r="S11" s="5">
        <f t="shared" si="13"/>
        <v>16.666666666666668</v>
      </c>
      <c r="T11" s="5">
        <f t="shared" si="14"/>
        <v>16.225605919389285</v>
      </c>
      <c r="U11">
        <f t="shared" si="15"/>
        <v>11</v>
      </c>
      <c r="V11" s="5">
        <f t="shared" si="16"/>
        <v>5.6666666666666679</v>
      </c>
      <c r="W11" s="5">
        <f t="shared" si="17"/>
        <v>5.6666666666666679</v>
      </c>
      <c r="X11" s="5">
        <f t="shared" si="17"/>
        <v>5.2256059193892845</v>
      </c>
      <c r="Y11" s="21">
        <f t="shared" si="18"/>
        <v>0.51515151515151525</v>
      </c>
      <c r="Z11" s="21">
        <f t="shared" si="19"/>
        <v>0.51515151515151525</v>
      </c>
      <c r="AA11" s="21">
        <f t="shared" si="19"/>
        <v>0.47505508358084403</v>
      </c>
      <c r="AB11" s="5">
        <f>$U11-R11</f>
        <v>-5.6666666666666679</v>
      </c>
      <c r="AC11" s="5">
        <f>$U11-S11</f>
        <v>-5.6666666666666679</v>
      </c>
      <c r="AD11" s="5">
        <f>$U11-T11</f>
        <v>-5.2256059193892845</v>
      </c>
      <c r="AE11" s="5">
        <f t="shared" si="20"/>
        <v>32.111111111111121</v>
      </c>
      <c r="AF11" s="5">
        <f t="shared" si="21"/>
        <v>32.111111111111121</v>
      </c>
      <c r="AG11" s="5">
        <f t="shared" si="22"/>
        <v>27.306957224756331</v>
      </c>
    </row>
    <row r="12" spans="1:33" x14ac:dyDescent="0.25">
      <c r="A12" t="s">
        <v>11</v>
      </c>
      <c r="B12">
        <v>14</v>
      </c>
      <c r="C12">
        <v>13</v>
      </c>
      <c r="D12">
        <v>15</v>
      </c>
      <c r="E12" s="7">
        <f t="shared" si="1"/>
        <v>14</v>
      </c>
      <c r="F12" s="6">
        <f t="shared" si="2"/>
        <v>0.9882352941176471</v>
      </c>
      <c r="G12" s="6">
        <f t="shared" si="3"/>
        <v>0.9570552147239263</v>
      </c>
      <c r="H12" s="6">
        <f t="shared" si="4"/>
        <v>1.0526315789473684</v>
      </c>
      <c r="I12" s="6">
        <f t="shared" si="5"/>
        <v>1</v>
      </c>
      <c r="J12" s="5">
        <f t="shared" si="6"/>
        <v>14</v>
      </c>
      <c r="K12" s="5">
        <f t="shared" si="7"/>
        <v>13</v>
      </c>
      <c r="L12" s="5">
        <f t="shared" si="8"/>
        <v>15</v>
      </c>
      <c r="M12">
        <v>16</v>
      </c>
      <c r="N12" s="5">
        <f>$M12/$I12</f>
        <v>16</v>
      </c>
      <c r="O12" s="5">
        <f t="shared" si="9"/>
        <v>21.466666666666669</v>
      </c>
      <c r="P12" s="5">
        <f t="shared" si="10"/>
        <v>19.366666666666667</v>
      </c>
      <c r="Q12" s="5">
        <f t="shared" si="11"/>
        <v>20.521093801001498</v>
      </c>
      <c r="R12" s="5">
        <f t="shared" si="12"/>
        <v>21.466666666666669</v>
      </c>
      <c r="S12" s="5">
        <f t="shared" si="13"/>
        <v>19.366666666666667</v>
      </c>
      <c r="T12" s="5">
        <f t="shared" si="14"/>
        <v>20.521093801001498</v>
      </c>
      <c r="U12">
        <f t="shared" si="15"/>
        <v>16</v>
      </c>
      <c r="V12" s="5">
        <f t="shared" si="16"/>
        <v>5.4666666666666686</v>
      </c>
      <c r="W12" s="5">
        <f t="shared" si="17"/>
        <v>3.3666666666666671</v>
      </c>
      <c r="X12" s="5">
        <f t="shared" si="17"/>
        <v>4.5210938010014985</v>
      </c>
      <c r="Y12" s="21">
        <f t="shared" si="18"/>
        <v>0.34166666666666679</v>
      </c>
      <c r="Z12" s="21">
        <f t="shared" si="19"/>
        <v>0.2104166666666667</v>
      </c>
      <c r="AA12" s="21">
        <f t="shared" si="19"/>
        <v>0.28256836256259366</v>
      </c>
      <c r="AB12" s="5">
        <f>$U12-R12</f>
        <v>-5.4666666666666686</v>
      </c>
      <c r="AC12" s="5">
        <f>$U12-S12</f>
        <v>-3.3666666666666671</v>
      </c>
      <c r="AD12" s="5">
        <f>$U12-T12</f>
        <v>-4.5210938010014985</v>
      </c>
      <c r="AE12" s="5">
        <f t="shared" si="20"/>
        <v>29.884444444444465</v>
      </c>
      <c r="AF12" s="5">
        <f t="shared" si="21"/>
        <v>11.334444444444447</v>
      </c>
      <c r="AG12" s="5">
        <f t="shared" si="22"/>
        <v>20.440289157454178</v>
      </c>
    </row>
    <row r="13" spans="1:33" x14ac:dyDescent="0.25">
      <c r="A13" t="s">
        <v>12</v>
      </c>
      <c r="B13">
        <v>27</v>
      </c>
      <c r="C13">
        <v>29</v>
      </c>
      <c r="D13">
        <v>25</v>
      </c>
      <c r="E13" s="7">
        <f t="shared" si="1"/>
        <v>27</v>
      </c>
      <c r="F13" s="6">
        <f t="shared" si="2"/>
        <v>1.9058823529411766</v>
      </c>
      <c r="G13" s="6">
        <f t="shared" si="3"/>
        <v>2.1349693251533743</v>
      </c>
      <c r="H13" s="6">
        <f t="shared" si="4"/>
        <v>1.7543859649122806</v>
      </c>
      <c r="I13" s="6">
        <f t="shared" si="5"/>
        <v>1.9285714285714286</v>
      </c>
      <c r="J13" s="5">
        <f t="shared" si="6"/>
        <v>14</v>
      </c>
      <c r="K13" s="5">
        <f t="shared" si="7"/>
        <v>15.037037037037036</v>
      </c>
      <c r="L13" s="5">
        <f t="shared" si="8"/>
        <v>12.962962962962962</v>
      </c>
      <c r="M13">
        <v>30</v>
      </c>
      <c r="N13" s="5">
        <f>$M13/$I13</f>
        <v>15.555555555555555</v>
      </c>
      <c r="O13" s="5">
        <f t="shared" si="9"/>
        <v>17.466666666666665</v>
      </c>
      <c r="P13" s="5">
        <f t="shared" si="10"/>
        <v>16.633333333333333</v>
      </c>
      <c r="Q13" s="5">
        <f t="shared" si="11"/>
        <v>19.164765660701047</v>
      </c>
      <c r="R13" s="5">
        <f t="shared" si="12"/>
        <v>33.685714285714283</v>
      </c>
      <c r="S13" s="5">
        <f t="shared" si="13"/>
        <v>32.078571428571429</v>
      </c>
      <c r="T13" s="5">
        <f t="shared" si="14"/>
        <v>36.960619488494878</v>
      </c>
      <c r="U13">
        <f t="shared" si="15"/>
        <v>30</v>
      </c>
      <c r="V13" s="5">
        <f t="shared" si="16"/>
        <v>3.6857142857142833</v>
      </c>
      <c r="W13" s="5">
        <f t="shared" si="17"/>
        <v>2.0785714285714292</v>
      </c>
      <c r="X13" s="5">
        <f t="shared" si="17"/>
        <v>6.9606194884948778</v>
      </c>
      <c r="Y13" s="21">
        <f t="shared" si="18"/>
        <v>0.12285714285714278</v>
      </c>
      <c r="Z13" s="21">
        <f t="shared" si="19"/>
        <v>6.9285714285714312E-2</v>
      </c>
      <c r="AA13" s="21">
        <f t="shared" si="19"/>
        <v>0.23202064961649593</v>
      </c>
      <c r="AB13" s="5">
        <f>$U13-R13</f>
        <v>-3.6857142857142833</v>
      </c>
      <c r="AC13" s="5">
        <f>$U13-S13</f>
        <v>-2.0785714285714292</v>
      </c>
      <c r="AD13" s="5">
        <f>$U13-T13</f>
        <v>-6.9606194884948778</v>
      </c>
      <c r="AE13" s="5">
        <f t="shared" si="20"/>
        <v>13.584489795918349</v>
      </c>
      <c r="AF13" s="5">
        <f t="shared" si="21"/>
        <v>4.3204591836734716</v>
      </c>
      <c r="AG13" s="5">
        <f t="shared" si="22"/>
        <v>48.450223663614693</v>
      </c>
    </row>
    <row r="14" spans="1:33" x14ac:dyDescent="0.25">
      <c r="A14" s="2" t="s">
        <v>13</v>
      </c>
      <c r="B14" s="2">
        <v>34</v>
      </c>
      <c r="C14" s="2">
        <v>30</v>
      </c>
      <c r="D14" s="2">
        <v>32</v>
      </c>
      <c r="E14" s="7">
        <f t="shared" si="1"/>
        <v>32</v>
      </c>
      <c r="F14" s="6">
        <f t="shared" si="2"/>
        <v>2.4</v>
      </c>
      <c r="G14" s="6">
        <f t="shared" si="3"/>
        <v>2.2085889570552144</v>
      </c>
      <c r="H14" s="6">
        <f t="shared" si="4"/>
        <v>2.2456140350877192</v>
      </c>
      <c r="I14" s="6">
        <f t="shared" si="5"/>
        <v>2.2857142857142856</v>
      </c>
      <c r="J14" s="5">
        <f t="shared" si="6"/>
        <v>14.875</v>
      </c>
      <c r="K14" s="5">
        <f t="shared" si="7"/>
        <v>13.125</v>
      </c>
      <c r="L14" s="5">
        <f t="shared" si="8"/>
        <v>14</v>
      </c>
      <c r="M14">
        <v>33</v>
      </c>
      <c r="N14" s="5">
        <f>$M14/$I14</f>
        <v>14.4375</v>
      </c>
      <c r="O14" s="5">
        <f t="shared" si="9"/>
        <v>15.651851851851852</v>
      </c>
      <c r="P14" s="5">
        <f t="shared" si="10"/>
        <v>15.677777777777777</v>
      </c>
      <c r="Q14" s="5">
        <f t="shared" si="11"/>
        <v>18.082002629157397</v>
      </c>
      <c r="R14" s="5">
        <f t="shared" si="12"/>
        <v>35.775661375661372</v>
      </c>
      <c r="S14" s="5">
        <f t="shared" si="13"/>
        <v>35.834920634920628</v>
      </c>
      <c r="T14" s="5">
        <f t="shared" si="14"/>
        <v>41.330291723788335</v>
      </c>
      <c r="U14">
        <f t="shared" si="15"/>
        <v>33</v>
      </c>
      <c r="V14" s="14">
        <f t="shared" si="16"/>
        <v>2.7756613756613717</v>
      </c>
      <c r="W14" s="14">
        <f t="shared" si="17"/>
        <v>2.8349206349206284</v>
      </c>
      <c r="X14" s="14">
        <f t="shared" si="17"/>
        <v>8.3302917237883349</v>
      </c>
      <c r="Y14" s="24">
        <f t="shared" si="18"/>
        <v>8.4110950777617322E-2</v>
      </c>
      <c r="Z14" s="24">
        <f t="shared" si="19"/>
        <v>8.5906685906685709E-2</v>
      </c>
      <c r="AA14" s="24">
        <f>X14/$U14</f>
        <v>0.25243308253904045</v>
      </c>
      <c r="AB14" s="14">
        <f>$U14-R14</f>
        <v>-2.7756613756613717</v>
      </c>
      <c r="AC14" s="14">
        <f>$U14-S14</f>
        <v>-2.8349206349206284</v>
      </c>
      <c r="AD14" s="14">
        <f>$U14-T14</f>
        <v>-8.3302917237883349</v>
      </c>
      <c r="AE14" s="14">
        <f t="shared" si="20"/>
        <v>7.7042960723383782</v>
      </c>
      <c r="AF14" s="14">
        <f t="shared" si="21"/>
        <v>8.0367750062987788</v>
      </c>
      <c r="AG14" s="14">
        <f t="shared" si="22"/>
        <v>69.393760203416434</v>
      </c>
    </row>
    <row r="15" spans="1:33" ht="15.75" thickBot="1" x14ac:dyDescent="0.3">
      <c r="A15" s="1" t="s">
        <v>14</v>
      </c>
      <c r="B15" s="3">
        <f>SUM(B$3:B$14)</f>
        <v>170</v>
      </c>
      <c r="C15" s="3">
        <f t="shared" ref="C15:E15" si="23">SUM(C$3:C$14)</f>
        <v>163</v>
      </c>
      <c r="D15" s="3">
        <f t="shared" si="23"/>
        <v>171</v>
      </c>
      <c r="E15" s="8">
        <f t="shared" si="23"/>
        <v>168</v>
      </c>
      <c r="U15" s="1" t="s">
        <v>14</v>
      </c>
      <c r="V15" s="5">
        <f>SUM(V3:V14)</f>
        <v>29.56164072884502</v>
      </c>
      <c r="W15" s="5">
        <f t="shared" ref="W15:AA15" si="24">SUM(W3:W14)</f>
        <v>27.111410702002093</v>
      </c>
      <c r="X15" s="5">
        <f t="shared" si="24"/>
        <v>35.486131945640935</v>
      </c>
      <c r="Y15" s="21">
        <f t="shared" si="24"/>
        <v>2.5668477637508587</v>
      </c>
      <c r="Z15" s="21">
        <f t="shared" si="24"/>
        <v>2.4686815348628857</v>
      </c>
      <c r="AA15" s="21">
        <f t="shared" si="24"/>
        <v>2.5429902460291514</v>
      </c>
      <c r="AB15" s="5">
        <f>SUM(AB3:AB14)</f>
        <v>-12.657537225816785</v>
      </c>
      <c r="AC15" s="5">
        <f>SUM(AC3:AC14)</f>
        <v>-9.7326039452383473</v>
      </c>
      <c r="AD15" s="5">
        <f t="shared" ref="AD15" si="25">SUM(AD3:AD14)</f>
        <v>-25.340271751026428</v>
      </c>
      <c r="AE15" s="5">
        <f>SUM(AE3:AE14)</f>
        <v>109.15320729025835</v>
      </c>
      <c r="AF15" s="5">
        <f t="shared" ref="AF15:AG15" si="26">SUM(AF3:AF14)</f>
        <v>85.712168970984578</v>
      </c>
      <c r="AG15" s="5">
        <f t="shared" si="26"/>
        <v>193.27627374926033</v>
      </c>
    </row>
    <row r="16" spans="1:33" ht="17.25" customHeight="1" thickTop="1" x14ac:dyDescent="0.25">
      <c r="A16" s="15" t="s">
        <v>40</v>
      </c>
      <c r="B16" s="10">
        <f>AVERAGE(B$3:B$14)</f>
        <v>14.166666666666666</v>
      </c>
      <c r="C16" s="10">
        <f t="shared" ref="C16:D16" si="27">AVERAGE(C$3:C$14)</f>
        <v>13.583333333333334</v>
      </c>
      <c r="D16" s="10">
        <f t="shared" si="27"/>
        <v>14.25</v>
      </c>
      <c r="E16" s="9">
        <f>AVERAGE(E$3:E$14)</f>
        <v>14</v>
      </c>
      <c r="U16" s="1" t="s">
        <v>29</v>
      </c>
      <c r="V16" s="22">
        <f>V15/COUNT(V3:V14)</f>
        <v>2.4634700607370852</v>
      </c>
      <c r="W16" s="22">
        <f t="shared" ref="W16:X16" si="28">W15/COUNT(W3:W14)</f>
        <v>2.2592842251668412</v>
      </c>
      <c r="X16" s="22">
        <f t="shared" si="28"/>
        <v>2.9571776621367447</v>
      </c>
      <c r="Y16" s="5"/>
      <c r="Z16" s="5"/>
      <c r="AA16" s="5"/>
    </row>
    <row r="17" spans="1:27" x14ac:dyDescent="0.25">
      <c r="A17" s="16" t="s">
        <v>18</v>
      </c>
      <c r="D17">
        <f>AVERAGE(B3:D14)</f>
        <v>14</v>
      </c>
      <c r="E17" s="5">
        <f>AVERAGE(B16:D16)</f>
        <v>14</v>
      </c>
      <c r="U17" s="1" t="s">
        <v>30</v>
      </c>
      <c r="V17" s="22">
        <f>AE15/COUNT(V3:V14)</f>
        <v>9.0961006075215298</v>
      </c>
      <c r="W17" s="22">
        <f>AF15/COUNT(W3:W14)</f>
        <v>7.1426807475820482</v>
      </c>
      <c r="X17" s="22">
        <f>AG15/COUNT(X3:X14)</f>
        <v>16.106356145771695</v>
      </c>
      <c r="Y17" s="5"/>
      <c r="Z17" s="5"/>
      <c r="AA17" s="5"/>
    </row>
    <row r="18" spans="1:27" x14ac:dyDescent="0.25">
      <c r="A18" s="17" t="s">
        <v>23</v>
      </c>
      <c r="B18">
        <v>0.3</v>
      </c>
      <c r="E18" s="5"/>
      <c r="U18" s="1" t="s">
        <v>31</v>
      </c>
      <c r="V18" s="23">
        <f>Y15/COUNT(V3:V14)</f>
        <v>0.21390398031257155</v>
      </c>
      <c r="W18" s="23">
        <f t="shared" ref="W18" si="29">Z15/COUNT(W3:W14)</f>
        <v>0.2057234612385738</v>
      </c>
      <c r="X18" s="23">
        <f>AA15/COUNT(X3:X14)</f>
        <v>0.21191585383576261</v>
      </c>
    </row>
    <row r="19" spans="1:27" ht="26.25" customHeight="1" x14ac:dyDescent="0.25">
      <c r="B19" s="1" t="s">
        <v>16</v>
      </c>
      <c r="C19" s="26" t="s">
        <v>17</v>
      </c>
      <c r="D19" s="26"/>
      <c r="E19" s="26"/>
      <c r="F19" s="26"/>
      <c r="G19" s="26"/>
      <c r="H19" s="26"/>
      <c r="I19" s="26"/>
      <c r="U19" s="4" t="s">
        <v>38</v>
      </c>
      <c r="V19" s="22">
        <f>AB15/V16</f>
        <v>-5.1380925741916963</v>
      </c>
      <c r="W19" s="22">
        <f>AC15/W16</f>
        <v>-4.3078262738366284</v>
      </c>
      <c r="X19" s="22">
        <f>AD15/X16</f>
        <v>-8.5690731657686428</v>
      </c>
    </row>
    <row r="20" spans="1:27" ht="28.5" customHeight="1" x14ac:dyDescent="0.25">
      <c r="B20" s="1"/>
      <c r="C20" s="12" t="s">
        <v>20</v>
      </c>
      <c r="D20" s="12" t="s">
        <v>21</v>
      </c>
      <c r="E20" s="1" t="s">
        <v>22</v>
      </c>
      <c r="G20" s="4" t="s">
        <v>20</v>
      </c>
      <c r="H20" s="4" t="s">
        <v>21</v>
      </c>
      <c r="I20" s="4" t="s">
        <v>24</v>
      </c>
    </row>
    <row r="21" spans="1:27" hidden="1" x14ac:dyDescent="0.25">
      <c r="A21" t="s">
        <v>2</v>
      </c>
      <c r="B21">
        <f t="shared" ref="B21:B32" si="30">$B3</f>
        <v>34</v>
      </c>
      <c r="C21" s="5">
        <f t="shared" ref="C21:C32" si="31">$J3</f>
        <v>15.354838709677418</v>
      </c>
      <c r="D21" s="5">
        <f>C21</f>
        <v>15.354838709677418</v>
      </c>
      <c r="E21" s="11">
        <v>15.35</v>
      </c>
      <c r="I21" s="5">
        <f t="shared" ref="I21:I56" si="32">C21</f>
        <v>15.354838709677418</v>
      </c>
    </row>
    <row r="22" spans="1:27" hidden="1" x14ac:dyDescent="0.25">
      <c r="A22" t="s">
        <v>3</v>
      </c>
      <c r="B22">
        <f t="shared" si="30"/>
        <v>33</v>
      </c>
      <c r="C22" s="5">
        <f t="shared" si="31"/>
        <v>15.4</v>
      </c>
      <c r="D22" s="5">
        <f t="shared" ref="D22:D56" si="33">C22</f>
        <v>15.4</v>
      </c>
      <c r="E22" s="11">
        <f t="shared" ref="E22:E68" si="34">($B$18*$I21)+((1-$B$18)*$E21)</f>
        <v>15.351451612903224</v>
      </c>
      <c r="I22" s="5">
        <f t="shared" si="32"/>
        <v>15.4</v>
      </c>
    </row>
    <row r="23" spans="1:27" hidden="1" x14ac:dyDescent="0.25">
      <c r="A23" t="s">
        <v>4</v>
      </c>
      <c r="B23">
        <f t="shared" si="30"/>
        <v>10</v>
      </c>
      <c r="C23" s="5">
        <f t="shared" si="31"/>
        <v>12.727272727272728</v>
      </c>
      <c r="D23" s="5">
        <f t="shared" si="33"/>
        <v>12.727272727272728</v>
      </c>
      <c r="E23" s="11">
        <f t="shared" si="34"/>
        <v>15.366016129032257</v>
      </c>
      <c r="I23" s="5">
        <f t="shared" si="32"/>
        <v>12.727272727272728</v>
      </c>
    </row>
    <row r="24" spans="1:27" hidden="1" x14ac:dyDescent="0.25">
      <c r="A24" t="s">
        <v>5</v>
      </c>
      <c r="B24">
        <f t="shared" si="30"/>
        <v>3</v>
      </c>
      <c r="C24" s="5">
        <f t="shared" si="31"/>
        <v>10.5</v>
      </c>
      <c r="D24" s="5">
        <f t="shared" si="33"/>
        <v>10.5</v>
      </c>
      <c r="E24" s="11">
        <f t="shared" si="34"/>
        <v>14.574393108504397</v>
      </c>
      <c r="I24" s="5">
        <f t="shared" si="32"/>
        <v>10.5</v>
      </c>
    </row>
    <row r="25" spans="1:27" hidden="1" x14ac:dyDescent="0.25">
      <c r="A25" t="s">
        <v>6</v>
      </c>
      <c r="B25">
        <f t="shared" si="30"/>
        <v>0</v>
      </c>
      <c r="C25" s="5">
        <f t="shared" si="31"/>
        <v>0</v>
      </c>
      <c r="D25" s="5">
        <f t="shared" si="33"/>
        <v>0</v>
      </c>
      <c r="E25" s="11">
        <f t="shared" si="34"/>
        <v>13.352075175953077</v>
      </c>
      <c r="I25" s="5">
        <f t="shared" si="32"/>
        <v>0</v>
      </c>
    </row>
    <row r="26" spans="1:27" hidden="1" x14ac:dyDescent="0.25">
      <c r="A26" t="s">
        <v>7</v>
      </c>
      <c r="B26">
        <f t="shared" si="30"/>
        <v>2</v>
      </c>
      <c r="C26" s="5">
        <f t="shared" si="31"/>
        <v>14</v>
      </c>
      <c r="D26" s="5">
        <f t="shared" si="33"/>
        <v>14</v>
      </c>
      <c r="E26" s="11">
        <f t="shared" si="34"/>
        <v>9.3464526231671528</v>
      </c>
      <c r="I26" s="5">
        <f t="shared" si="32"/>
        <v>14</v>
      </c>
    </row>
    <row r="27" spans="1:27" hidden="1" x14ac:dyDescent="0.25">
      <c r="A27" t="s">
        <v>8</v>
      </c>
      <c r="B27">
        <f t="shared" si="30"/>
        <v>0</v>
      </c>
      <c r="C27" s="5">
        <f t="shared" si="31"/>
        <v>0</v>
      </c>
      <c r="D27" s="5">
        <f t="shared" si="33"/>
        <v>0</v>
      </c>
      <c r="E27" s="11">
        <f t="shared" si="34"/>
        <v>10.742516836217007</v>
      </c>
      <c r="I27" s="5">
        <f t="shared" si="32"/>
        <v>0</v>
      </c>
    </row>
    <row r="28" spans="1:27" hidden="1" x14ac:dyDescent="0.25">
      <c r="A28" t="s">
        <v>9</v>
      </c>
      <c r="B28">
        <f t="shared" si="30"/>
        <v>4</v>
      </c>
      <c r="C28" s="5">
        <f t="shared" si="31"/>
        <v>14</v>
      </c>
      <c r="D28" s="5">
        <f t="shared" si="33"/>
        <v>14</v>
      </c>
      <c r="E28" s="11">
        <f t="shared" si="34"/>
        <v>7.5197617853519043</v>
      </c>
      <c r="I28" s="5">
        <f t="shared" si="32"/>
        <v>14</v>
      </c>
    </row>
    <row r="29" spans="1:27" hidden="1" x14ac:dyDescent="0.25">
      <c r="A29" t="s">
        <v>10</v>
      </c>
      <c r="B29">
        <f t="shared" si="30"/>
        <v>9</v>
      </c>
      <c r="C29" s="5">
        <f t="shared" si="31"/>
        <v>12.6</v>
      </c>
      <c r="D29" s="5">
        <f t="shared" si="33"/>
        <v>12.6</v>
      </c>
      <c r="E29" s="11">
        <f t="shared" si="34"/>
        <v>9.4638332497463331</v>
      </c>
      <c r="I29" s="5">
        <f t="shared" si="32"/>
        <v>12.6</v>
      </c>
    </row>
    <row r="30" spans="1:27" hidden="1" x14ac:dyDescent="0.25">
      <c r="A30" t="s">
        <v>11</v>
      </c>
      <c r="B30">
        <f t="shared" si="30"/>
        <v>14</v>
      </c>
      <c r="C30" s="5">
        <f t="shared" si="31"/>
        <v>14</v>
      </c>
      <c r="D30" s="5">
        <f t="shared" si="33"/>
        <v>14</v>
      </c>
      <c r="E30" s="11">
        <f t="shared" si="34"/>
        <v>10.404683274822432</v>
      </c>
      <c r="I30" s="5">
        <f t="shared" si="32"/>
        <v>14</v>
      </c>
    </row>
    <row r="31" spans="1:27" hidden="1" x14ac:dyDescent="0.25">
      <c r="A31" t="s">
        <v>12</v>
      </c>
      <c r="B31">
        <f t="shared" si="30"/>
        <v>27</v>
      </c>
      <c r="C31" s="5">
        <f t="shared" si="31"/>
        <v>14</v>
      </c>
      <c r="D31" s="5">
        <f t="shared" si="33"/>
        <v>14</v>
      </c>
      <c r="E31" s="11">
        <f t="shared" si="34"/>
        <v>11.483278292375701</v>
      </c>
      <c r="I31" s="5">
        <f t="shared" si="32"/>
        <v>14</v>
      </c>
    </row>
    <row r="32" spans="1:27" hidden="1" x14ac:dyDescent="0.25">
      <c r="A32" s="2" t="s">
        <v>13</v>
      </c>
      <c r="B32">
        <f t="shared" si="30"/>
        <v>34</v>
      </c>
      <c r="C32" s="5">
        <f t="shared" si="31"/>
        <v>14.875</v>
      </c>
      <c r="D32" s="5">
        <f t="shared" si="33"/>
        <v>14.875</v>
      </c>
      <c r="E32" s="11">
        <f t="shared" si="34"/>
        <v>12.238294804662992</v>
      </c>
      <c r="I32" s="5">
        <f t="shared" si="32"/>
        <v>14.875</v>
      </c>
    </row>
    <row r="33" spans="1:9" hidden="1" x14ac:dyDescent="0.25">
      <c r="A33" t="s">
        <v>2</v>
      </c>
      <c r="B33">
        <f t="shared" ref="B33:B44" si="35">$C3</f>
        <v>27</v>
      </c>
      <c r="C33" s="5">
        <f t="shared" ref="C33:C44" si="36">$K3</f>
        <v>12.193548387096774</v>
      </c>
      <c r="D33" s="5">
        <f t="shared" si="33"/>
        <v>12.193548387096774</v>
      </c>
      <c r="E33" s="11">
        <f t="shared" si="34"/>
        <v>13.029306363264094</v>
      </c>
      <c r="I33" s="5">
        <f t="shared" si="32"/>
        <v>12.193548387096774</v>
      </c>
    </row>
    <row r="34" spans="1:9" hidden="1" x14ac:dyDescent="0.25">
      <c r="A34" t="s">
        <v>3</v>
      </c>
      <c r="B34">
        <f t="shared" si="35"/>
        <v>31</v>
      </c>
      <c r="C34" s="5">
        <f t="shared" si="36"/>
        <v>14.466666666666667</v>
      </c>
      <c r="D34" s="5">
        <f t="shared" si="33"/>
        <v>14.466666666666667</v>
      </c>
      <c r="E34" s="11">
        <f t="shared" si="34"/>
        <v>12.778578970413898</v>
      </c>
      <c r="I34" s="5">
        <f t="shared" si="32"/>
        <v>14.466666666666667</v>
      </c>
    </row>
    <row r="35" spans="1:9" hidden="1" x14ac:dyDescent="0.25">
      <c r="A35" t="s">
        <v>4</v>
      </c>
      <c r="B35">
        <f t="shared" si="35"/>
        <v>11</v>
      </c>
      <c r="C35" s="5">
        <f t="shared" si="36"/>
        <v>14</v>
      </c>
      <c r="D35" s="5">
        <f t="shared" si="33"/>
        <v>14</v>
      </c>
      <c r="E35" s="11">
        <f t="shared" si="34"/>
        <v>13.285005279289727</v>
      </c>
      <c r="I35" s="5">
        <f t="shared" si="32"/>
        <v>14</v>
      </c>
    </row>
    <row r="36" spans="1:9" hidden="1" x14ac:dyDescent="0.25">
      <c r="A36" t="s">
        <v>5</v>
      </c>
      <c r="B36">
        <f t="shared" si="35"/>
        <v>4</v>
      </c>
      <c r="C36" s="5">
        <f t="shared" si="36"/>
        <v>14</v>
      </c>
      <c r="D36" s="5">
        <f t="shared" si="33"/>
        <v>14</v>
      </c>
      <c r="E36" s="11">
        <f t="shared" si="34"/>
        <v>13.49950369550281</v>
      </c>
      <c r="I36" s="5">
        <f t="shared" si="32"/>
        <v>14</v>
      </c>
    </row>
    <row r="37" spans="1:9" hidden="1" x14ac:dyDescent="0.25">
      <c r="A37" t="s">
        <v>6</v>
      </c>
      <c r="B37">
        <f t="shared" si="35"/>
        <v>2</v>
      </c>
      <c r="C37" s="5">
        <f t="shared" si="36"/>
        <v>14</v>
      </c>
      <c r="D37" s="5">
        <f t="shared" si="33"/>
        <v>14</v>
      </c>
      <c r="E37" s="11">
        <f t="shared" si="34"/>
        <v>13.649652586851968</v>
      </c>
      <c r="I37" s="5">
        <f t="shared" si="32"/>
        <v>14</v>
      </c>
    </row>
    <row r="38" spans="1:9" hidden="1" x14ac:dyDescent="0.25">
      <c r="A38" t="s">
        <v>7</v>
      </c>
      <c r="B38">
        <f t="shared" si="35"/>
        <v>1</v>
      </c>
      <c r="C38" s="5">
        <f t="shared" si="36"/>
        <v>7</v>
      </c>
      <c r="D38" s="5">
        <f t="shared" si="33"/>
        <v>7</v>
      </c>
      <c r="E38" s="11">
        <f t="shared" si="34"/>
        <v>13.754756810796376</v>
      </c>
      <c r="I38" s="5">
        <f t="shared" si="32"/>
        <v>7</v>
      </c>
    </row>
    <row r="39" spans="1:9" hidden="1" x14ac:dyDescent="0.25">
      <c r="A39" t="s">
        <v>8</v>
      </c>
      <c r="B39">
        <f t="shared" si="35"/>
        <v>1</v>
      </c>
      <c r="C39" s="5">
        <f t="shared" si="36"/>
        <v>14</v>
      </c>
      <c r="D39" s="5">
        <f t="shared" si="33"/>
        <v>14</v>
      </c>
      <c r="E39" s="11">
        <f t="shared" si="34"/>
        <v>11.728329767557462</v>
      </c>
      <c r="I39" s="5">
        <f t="shared" si="32"/>
        <v>14</v>
      </c>
    </row>
    <row r="40" spans="1:9" hidden="1" x14ac:dyDescent="0.25">
      <c r="A40" t="s">
        <v>9</v>
      </c>
      <c r="B40">
        <f t="shared" si="35"/>
        <v>3</v>
      </c>
      <c r="C40" s="5">
        <f t="shared" si="36"/>
        <v>10.5</v>
      </c>
      <c r="D40" s="5">
        <f t="shared" si="33"/>
        <v>10.5</v>
      </c>
      <c r="E40" s="11">
        <f t="shared" si="34"/>
        <v>12.409830837290222</v>
      </c>
      <c r="I40" s="5">
        <f t="shared" si="32"/>
        <v>10.5</v>
      </c>
    </row>
    <row r="41" spans="1:9" hidden="1" x14ac:dyDescent="0.25">
      <c r="A41" t="s">
        <v>10</v>
      </c>
      <c r="B41">
        <f t="shared" si="35"/>
        <v>11</v>
      </c>
      <c r="C41" s="5">
        <f t="shared" si="36"/>
        <v>15.4</v>
      </c>
      <c r="D41" s="5">
        <f t="shared" si="33"/>
        <v>15.4</v>
      </c>
      <c r="E41" s="11">
        <f t="shared" si="34"/>
        <v>11.836881586103155</v>
      </c>
      <c r="I41" s="5">
        <f t="shared" si="32"/>
        <v>15.4</v>
      </c>
    </row>
    <row r="42" spans="1:9" hidden="1" x14ac:dyDescent="0.25">
      <c r="A42" t="s">
        <v>11</v>
      </c>
      <c r="B42">
        <f t="shared" si="35"/>
        <v>13</v>
      </c>
      <c r="C42" s="5">
        <f t="shared" si="36"/>
        <v>13</v>
      </c>
      <c r="D42" s="5">
        <f t="shared" si="33"/>
        <v>13</v>
      </c>
      <c r="E42" s="11">
        <f t="shared" si="34"/>
        <v>12.90581711027221</v>
      </c>
      <c r="I42" s="5">
        <f t="shared" si="32"/>
        <v>13</v>
      </c>
    </row>
    <row r="43" spans="1:9" hidden="1" x14ac:dyDescent="0.25">
      <c r="A43" t="s">
        <v>12</v>
      </c>
      <c r="B43">
        <f t="shared" si="35"/>
        <v>29</v>
      </c>
      <c r="C43" s="5">
        <f t="shared" si="36"/>
        <v>15.037037037037036</v>
      </c>
      <c r="D43" s="5">
        <f t="shared" si="33"/>
        <v>15.037037037037036</v>
      </c>
      <c r="E43" s="11">
        <f t="shared" si="34"/>
        <v>12.934071977190547</v>
      </c>
      <c r="I43" s="5">
        <f t="shared" si="32"/>
        <v>15.037037037037036</v>
      </c>
    </row>
    <row r="44" spans="1:9" hidden="1" x14ac:dyDescent="0.25">
      <c r="A44" s="2" t="s">
        <v>13</v>
      </c>
      <c r="B44">
        <f t="shared" si="35"/>
        <v>30</v>
      </c>
      <c r="C44" s="5">
        <f t="shared" si="36"/>
        <v>13.125</v>
      </c>
      <c r="D44" s="5">
        <f t="shared" si="33"/>
        <v>13.125</v>
      </c>
      <c r="E44" s="11">
        <f t="shared" si="34"/>
        <v>13.564961495144493</v>
      </c>
      <c r="I44" s="5">
        <f t="shared" si="32"/>
        <v>13.125</v>
      </c>
    </row>
    <row r="45" spans="1:9" ht="12.75" customHeight="1" x14ac:dyDescent="0.25">
      <c r="A45" t="s">
        <v>2</v>
      </c>
      <c r="B45">
        <f t="shared" ref="B45:B56" si="37">$D3</f>
        <v>32</v>
      </c>
      <c r="C45" s="5">
        <f t="shared" ref="C45:C56" si="38">$L3</f>
        <v>14.451612903225806</v>
      </c>
      <c r="D45" s="5">
        <f t="shared" si="33"/>
        <v>14.451612903225806</v>
      </c>
      <c r="E45" s="11">
        <f t="shared" si="34"/>
        <v>13.432973046601145</v>
      </c>
      <c r="G45" s="5">
        <f>C45</f>
        <v>14.451612903225806</v>
      </c>
      <c r="H45" s="5">
        <f>D45</f>
        <v>14.451612903225806</v>
      </c>
      <c r="I45" s="5">
        <f t="shared" si="32"/>
        <v>14.451612903225806</v>
      </c>
    </row>
    <row r="46" spans="1:9" ht="11.25" customHeight="1" x14ac:dyDescent="0.25">
      <c r="A46" t="s">
        <v>3</v>
      </c>
      <c r="B46">
        <f t="shared" si="37"/>
        <v>26</v>
      </c>
      <c r="C46" s="5">
        <f t="shared" si="38"/>
        <v>12.133333333333333</v>
      </c>
      <c r="D46" s="5">
        <f t="shared" si="33"/>
        <v>12.133333333333333</v>
      </c>
      <c r="E46" s="11">
        <f t="shared" si="34"/>
        <v>13.73856500358854</v>
      </c>
      <c r="G46" s="5">
        <f t="shared" ref="G46:G56" si="39">C46</f>
        <v>12.133333333333333</v>
      </c>
      <c r="H46" s="5">
        <f t="shared" ref="H46:H56" si="40">D46</f>
        <v>12.133333333333333</v>
      </c>
      <c r="I46" s="5">
        <f t="shared" si="32"/>
        <v>12.133333333333333</v>
      </c>
    </row>
    <row r="47" spans="1:9" ht="11.25" customHeight="1" x14ac:dyDescent="0.25">
      <c r="A47" t="s">
        <v>4</v>
      </c>
      <c r="B47">
        <f t="shared" si="37"/>
        <v>12</v>
      </c>
      <c r="C47" s="5">
        <f t="shared" si="38"/>
        <v>15.272727272727273</v>
      </c>
      <c r="D47" s="5">
        <f t="shared" si="33"/>
        <v>15.272727272727273</v>
      </c>
      <c r="E47" s="11">
        <f t="shared" si="34"/>
        <v>13.256995502511977</v>
      </c>
      <c r="G47" s="5">
        <f t="shared" si="39"/>
        <v>15.272727272727273</v>
      </c>
      <c r="H47" s="5">
        <f t="shared" si="40"/>
        <v>15.272727272727273</v>
      </c>
      <c r="I47" s="5">
        <f t="shared" si="32"/>
        <v>15.272727272727273</v>
      </c>
    </row>
    <row r="48" spans="1:9" ht="11.25" customHeight="1" x14ac:dyDescent="0.25">
      <c r="A48" t="s">
        <v>5</v>
      </c>
      <c r="B48">
        <f t="shared" si="37"/>
        <v>5</v>
      </c>
      <c r="C48" s="5">
        <f t="shared" si="38"/>
        <v>17.5</v>
      </c>
      <c r="D48" s="5">
        <f t="shared" si="33"/>
        <v>17.5</v>
      </c>
      <c r="E48" s="11">
        <f t="shared" si="34"/>
        <v>13.861715033576566</v>
      </c>
      <c r="G48" s="5">
        <f t="shared" si="39"/>
        <v>17.5</v>
      </c>
      <c r="H48" s="5">
        <f t="shared" si="40"/>
        <v>17.5</v>
      </c>
      <c r="I48" s="5">
        <f t="shared" si="32"/>
        <v>17.5</v>
      </c>
    </row>
    <row r="49" spans="1:12" ht="11.25" customHeight="1" x14ac:dyDescent="0.25">
      <c r="A49" t="s">
        <v>6</v>
      </c>
      <c r="B49">
        <f t="shared" si="37"/>
        <v>4</v>
      </c>
      <c r="C49" s="5">
        <f t="shared" si="38"/>
        <v>28</v>
      </c>
      <c r="D49" s="5">
        <f t="shared" si="33"/>
        <v>28</v>
      </c>
      <c r="E49" s="11">
        <f t="shared" si="34"/>
        <v>14.953200523503595</v>
      </c>
      <c r="G49" s="5">
        <f t="shared" si="39"/>
        <v>28</v>
      </c>
      <c r="H49" s="5">
        <f t="shared" si="40"/>
        <v>28</v>
      </c>
      <c r="I49" s="5">
        <f t="shared" si="32"/>
        <v>28</v>
      </c>
    </row>
    <row r="50" spans="1:12" ht="11.25" customHeight="1" x14ac:dyDescent="0.25">
      <c r="A50" t="s">
        <v>7</v>
      </c>
      <c r="B50">
        <f t="shared" si="37"/>
        <v>3</v>
      </c>
      <c r="C50" s="5">
        <f t="shared" si="38"/>
        <v>21</v>
      </c>
      <c r="D50" s="5">
        <f t="shared" si="33"/>
        <v>21</v>
      </c>
      <c r="E50" s="11">
        <f t="shared" si="34"/>
        <v>18.867240366452517</v>
      </c>
      <c r="G50" s="5">
        <f t="shared" si="39"/>
        <v>21</v>
      </c>
      <c r="H50" s="5">
        <f t="shared" si="40"/>
        <v>21</v>
      </c>
      <c r="I50" s="5">
        <f t="shared" si="32"/>
        <v>21</v>
      </c>
    </row>
    <row r="51" spans="1:12" ht="11.25" customHeight="1" x14ac:dyDescent="0.25">
      <c r="A51" t="s">
        <v>8</v>
      </c>
      <c r="B51">
        <f t="shared" si="37"/>
        <v>2</v>
      </c>
      <c r="C51" s="5">
        <f t="shared" si="38"/>
        <v>28</v>
      </c>
      <c r="D51" s="5">
        <f t="shared" si="33"/>
        <v>28</v>
      </c>
      <c r="E51" s="11">
        <f t="shared" si="34"/>
        <v>19.50706825651676</v>
      </c>
      <c r="G51" s="5">
        <f t="shared" si="39"/>
        <v>28</v>
      </c>
      <c r="H51" s="5">
        <f t="shared" si="40"/>
        <v>28</v>
      </c>
      <c r="I51" s="5">
        <f t="shared" si="32"/>
        <v>28</v>
      </c>
    </row>
    <row r="52" spans="1:12" ht="11.25" customHeight="1" x14ac:dyDescent="0.25">
      <c r="A52" t="s">
        <v>9</v>
      </c>
      <c r="B52">
        <f t="shared" si="37"/>
        <v>5</v>
      </c>
      <c r="C52" s="5">
        <f t="shared" si="38"/>
        <v>17.5</v>
      </c>
      <c r="D52" s="5">
        <f t="shared" si="33"/>
        <v>17.5</v>
      </c>
      <c r="E52" s="11">
        <f t="shared" si="34"/>
        <v>22.054947779561729</v>
      </c>
      <c r="G52" s="5">
        <f t="shared" si="39"/>
        <v>17.5</v>
      </c>
      <c r="H52" s="5">
        <f t="shared" si="40"/>
        <v>17.5</v>
      </c>
      <c r="I52" s="5">
        <f t="shared" si="32"/>
        <v>17.5</v>
      </c>
    </row>
    <row r="53" spans="1:12" ht="11.25" customHeight="1" x14ac:dyDescent="0.25">
      <c r="A53" t="s">
        <v>10</v>
      </c>
      <c r="B53">
        <f t="shared" si="37"/>
        <v>10</v>
      </c>
      <c r="C53" s="5">
        <f t="shared" si="38"/>
        <v>14</v>
      </c>
      <c r="D53" s="5">
        <f t="shared" si="33"/>
        <v>14</v>
      </c>
      <c r="E53" s="11">
        <f t="shared" si="34"/>
        <v>20.688463445693209</v>
      </c>
      <c r="G53" s="5">
        <f t="shared" si="39"/>
        <v>14</v>
      </c>
      <c r="H53" s="5">
        <f t="shared" si="40"/>
        <v>14</v>
      </c>
      <c r="I53" s="5">
        <f t="shared" si="32"/>
        <v>14</v>
      </c>
    </row>
    <row r="54" spans="1:12" ht="11.25" customHeight="1" x14ac:dyDescent="0.25">
      <c r="A54" t="s">
        <v>11</v>
      </c>
      <c r="B54">
        <f t="shared" si="37"/>
        <v>15</v>
      </c>
      <c r="C54" s="5">
        <f t="shared" si="38"/>
        <v>15</v>
      </c>
      <c r="D54" s="5">
        <f t="shared" si="33"/>
        <v>15</v>
      </c>
      <c r="E54" s="11">
        <f t="shared" si="34"/>
        <v>18.681924411985246</v>
      </c>
      <c r="G54" s="5">
        <f t="shared" si="39"/>
        <v>15</v>
      </c>
      <c r="H54" s="5">
        <f t="shared" si="40"/>
        <v>15</v>
      </c>
      <c r="I54" s="5">
        <f t="shared" si="32"/>
        <v>15</v>
      </c>
    </row>
    <row r="55" spans="1:12" ht="11.25" customHeight="1" x14ac:dyDescent="0.25">
      <c r="A55" t="s">
        <v>12</v>
      </c>
      <c r="B55">
        <f t="shared" si="37"/>
        <v>25</v>
      </c>
      <c r="C55" s="5">
        <f t="shared" si="38"/>
        <v>12.962962962962962</v>
      </c>
      <c r="D55" s="5">
        <f t="shared" si="33"/>
        <v>12.962962962962962</v>
      </c>
      <c r="E55" s="11">
        <f t="shared" si="34"/>
        <v>17.577347088389672</v>
      </c>
      <c r="G55" s="5">
        <f t="shared" si="39"/>
        <v>12.962962962962962</v>
      </c>
      <c r="H55" s="5">
        <f t="shared" si="40"/>
        <v>12.962962962962962</v>
      </c>
      <c r="I55" s="5">
        <f t="shared" si="32"/>
        <v>12.962962962962962</v>
      </c>
    </row>
    <row r="56" spans="1:12" ht="11.25" customHeight="1" x14ac:dyDescent="0.25">
      <c r="A56" s="2" t="s">
        <v>13</v>
      </c>
      <c r="B56">
        <f t="shared" si="37"/>
        <v>32</v>
      </c>
      <c r="C56" s="5">
        <f t="shared" si="38"/>
        <v>14</v>
      </c>
      <c r="D56" s="5">
        <f t="shared" si="33"/>
        <v>14</v>
      </c>
      <c r="E56" s="11">
        <f t="shared" si="34"/>
        <v>16.19303185076166</v>
      </c>
      <c r="G56" s="5">
        <f t="shared" si="39"/>
        <v>14</v>
      </c>
      <c r="H56" s="5">
        <f t="shared" si="40"/>
        <v>14</v>
      </c>
      <c r="I56" s="5">
        <f t="shared" si="32"/>
        <v>14</v>
      </c>
    </row>
    <row r="57" spans="1:12" ht="11.25" customHeight="1" x14ac:dyDescent="0.25">
      <c r="A57" t="s">
        <v>2</v>
      </c>
      <c r="B57" s="11">
        <f>$R3</f>
        <v>30.972663139329807</v>
      </c>
      <c r="C57" s="11">
        <f>SUM(C54:C56)/3</f>
        <v>13.987654320987653</v>
      </c>
      <c r="D57" s="11">
        <f>((I56*3)+(I55*2)+(I54))/6</f>
        <v>13.820987654320987</v>
      </c>
      <c r="E57" s="11">
        <f t="shared" si="34"/>
        <v>15.53512229553316</v>
      </c>
      <c r="G57" s="11">
        <f>(G54+G55+G56)/COUNT(G54:G56)</f>
        <v>13.987654320987653</v>
      </c>
      <c r="H57" s="11">
        <f>((H56*3)+(H55*2)+(H54))/6</f>
        <v>13.820987654320987</v>
      </c>
      <c r="I57" s="5">
        <f>$N3</f>
        <v>15.354838709677418</v>
      </c>
      <c r="J57" s="5">
        <f>$I57-C57</f>
        <v>1.3671843886897648</v>
      </c>
      <c r="K57" s="5">
        <f t="shared" ref="K57:L57" si="41">$I57-D57</f>
        <v>1.5338510553564308</v>
      </c>
      <c r="L57" s="5">
        <f t="shared" si="41"/>
        <v>-0.18028358585574189</v>
      </c>
    </row>
    <row r="58" spans="1:12" ht="11.25" customHeight="1" x14ac:dyDescent="0.25">
      <c r="A58" t="s">
        <v>3</v>
      </c>
      <c r="B58" s="11">
        <f t="shared" ref="B58:B68" si="42">$R4</f>
        <v>30.227001194743124</v>
      </c>
      <c r="C58" s="11">
        <f t="shared" ref="C58:C68" si="43">SUM(I55:I57)/3</f>
        <v>14.105933890880126</v>
      </c>
      <c r="D58" s="11">
        <f t="shared" ref="D58:D68" si="44">((I57*3)+(I56*2)+(I55))/6</f>
        <v>14.50457984866587</v>
      </c>
      <c r="E58" s="11">
        <f t="shared" si="34"/>
        <v>15.481037219776436</v>
      </c>
      <c r="G58" s="11">
        <f t="shared" ref="G58:G68" si="45">(G55+G56+G57)/COUNT(G55:G57)</f>
        <v>13.650205761316871</v>
      </c>
      <c r="H58" s="11">
        <f t="shared" ref="H58:H68" si="46">((H57*3)+(H56*2)+(H55))/6</f>
        <v>13.737654320987653</v>
      </c>
      <c r="I58" s="5">
        <f t="shared" ref="I58:I68" si="47">$N4</f>
        <v>13.533333333333333</v>
      </c>
      <c r="J58" s="5">
        <f t="shared" ref="J58:J68" si="48">$I58-$C58</f>
        <v>-0.57260055754679229</v>
      </c>
      <c r="K58" s="5">
        <f t="shared" ref="K58:K68" si="49">$I58-D58</f>
        <v>-0.97124651533253648</v>
      </c>
      <c r="L58" s="5">
        <f t="shared" ref="L58:L68" si="50">$I58-E58</f>
        <v>-1.9477038864431027</v>
      </c>
    </row>
    <row r="59" spans="1:12" ht="11.25" customHeight="1" x14ac:dyDescent="0.25">
      <c r="A59" t="s">
        <v>4</v>
      </c>
      <c r="B59" s="11">
        <f t="shared" si="42"/>
        <v>11.232616487455196</v>
      </c>
      <c r="C59" s="11">
        <f t="shared" si="43"/>
        <v>14.296057347670249</v>
      </c>
      <c r="D59" s="11">
        <f t="shared" si="44"/>
        <v>14.218279569892474</v>
      </c>
      <c r="E59" s="11">
        <f t="shared" si="34"/>
        <v>14.896726053843505</v>
      </c>
      <c r="G59" s="11">
        <f t="shared" si="45"/>
        <v>13.879286694101507</v>
      </c>
      <c r="H59" s="11">
        <f t="shared" si="46"/>
        <v>13.809156378600823</v>
      </c>
      <c r="I59" s="5">
        <f t="shared" si="47"/>
        <v>16.545454545454547</v>
      </c>
      <c r="J59" s="5">
        <f t="shared" si="48"/>
        <v>2.2493971977842975</v>
      </c>
      <c r="K59" s="5">
        <f t="shared" si="49"/>
        <v>2.3271749755620732</v>
      </c>
      <c r="L59" s="5">
        <f t="shared" si="50"/>
        <v>1.6487284916110418</v>
      </c>
    </row>
    <row r="60" spans="1:12" ht="11.25" customHeight="1" x14ac:dyDescent="0.25">
      <c r="A60" t="s">
        <v>5</v>
      </c>
      <c r="B60" s="11">
        <f t="shared" si="42"/>
        <v>4.3270120560443139</v>
      </c>
      <c r="C60" s="11">
        <f t="shared" si="43"/>
        <v>15.144542196155101</v>
      </c>
      <c r="D60" s="11">
        <f t="shared" si="44"/>
        <v>15.342978168784621</v>
      </c>
      <c r="E60" s="11">
        <f t="shared" si="34"/>
        <v>15.391344601326818</v>
      </c>
      <c r="G60" s="11">
        <f t="shared" si="45"/>
        <v>13.839048925468676</v>
      </c>
      <c r="H60" s="11">
        <f t="shared" si="46"/>
        <v>13.787294238683126</v>
      </c>
      <c r="I60" s="5">
        <f t="shared" si="47"/>
        <v>17.5</v>
      </c>
      <c r="J60" s="5">
        <f t="shared" si="48"/>
        <v>2.3554578038448994</v>
      </c>
      <c r="K60" s="5">
        <f t="shared" si="49"/>
        <v>2.1570218312153795</v>
      </c>
      <c r="L60" s="5">
        <f t="shared" si="50"/>
        <v>2.1086553986731822</v>
      </c>
    </row>
    <row r="61" spans="1:12" ht="12" customHeight="1" x14ac:dyDescent="0.25">
      <c r="A61" t="s">
        <v>6</v>
      </c>
      <c r="B61" s="11">
        <f t="shared" si="42"/>
        <v>2.2656565656565655</v>
      </c>
      <c r="C61" s="11">
        <f t="shared" si="43"/>
        <v>15.859595959595959</v>
      </c>
      <c r="D61" s="11">
        <f t="shared" si="44"/>
        <v>16.520707070707072</v>
      </c>
      <c r="E61" s="11">
        <f t="shared" si="34"/>
        <v>16.023941220928769</v>
      </c>
      <c r="G61" s="11">
        <f t="shared" si="45"/>
        <v>13.789513793629018</v>
      </c>
      <c r="H61" s="11">
        <f t="shared" si="46"/>
        <v>13.786308299039781</v>
      </c>
      <c r="I61" s="5">
        <f t="shared" si="47"/>
        <v>35</v>
      </c>
      <c r="J61" s="5">
        <f t="shared" si="48"/>
        <v>19.140404040404043</v>
      </c>
      <c r="K61" s="5">
        <f t="shared" si="49"/>
        <v>18.479292929292928</v>
      </c>
      <c r="L61" s="5">
        <f t="shared" si="50"/>
        <v>18.976058779071231</v>
      </c>
    </row>
    <row r="62" spans="1:12" ht="11.25" customHeight="1" x14ac:dyDescent="0.25">
      <c r="A62" t="s">
        <v>7</v>
      </c>
      <c r="B62" s="11">
        <f t="shared" si="42"/>
        <v>3.2878787878787876</v>
      </c>
      <c r="C62" s="11">
        <f t="shared" si="43"/>
        <v>23.015151515151516</v>
      </c>
      <c r="D62" s="11">
        <f t="shared" si="44"/>
        <v>26.090909090909093</v>
      </c>
      <c r="E62" s="11">
        <f t="shared" si="34"/>
        <v>21.716758854650138</v>
      </c>
      <c r="G62" s="11">
        <f t="shared" si="45"/>
        <v>13.835949804399734</v>
      </c>
      <c r="H62" s="11">
        <f t="shared" si="46"/>
        <v>13.790444958847736</v>
      </c>
      <c r="I62" s="5">
        <f t="shared" si="47"/>
        <v>21</v>
      </c>
      <c r="J62" s="5">
        <f t="shared" si="48"/>
        <v>-2.0151515151515156</v>
      </c>
      <c r="K62" s="5">
        <f t="shared" si="49"/>
        <v>-5.0909090909090935</v>
      </c>
      <c r="L62" s="5">
        <f t="shared" si="50"/>
        <v>-0.71675885465013778</v>
      </c>
    </row>
    <row r="63" spans="1:12" ht="11.25" customHeight="1" x14ac:dyDescent="0.25">
      <c r="A63" t="s">
        <v>8</v>
      </c>
      <c r="B63" s="11">
        <f t="shared" si="42"/>
        <v>1.75</v>
      </c>
      <c r="C63" s="11">
        <f t="shared" si="43"/>
        <v>24.5</v>
      </c>
      <c r="D63" s="11">
        <f t="shared" si="44"/>
        <v>25.083333333333332</v>
      </c>
      <c r="E63" s="11">
        <f t="shared" si="34"/>
        <v>21.501731198255094</v>
      </c>
      <c r="G63" s="11">
        <f t="shared" si="45"/>
        <v>13.821504174499141</v>
      </c>
      <c r="H63" s="11">
        <f t="shared" si="46"/>
        <v>13.78854095221765</v>
      </c>
      <c r="I63" s="5">
        <f t="shared" si="47"/>
        <v>28</v>
      </c>
      <c r="J63" s="5">
        <f t="shared" si="48"/>
        <v>3.5</v>
      </c>
      <c r="K63" s="5">
        <f t="shared" si="49"/>
        <v>2.9166666666666679</v>
      </c>
      <c r="L63" s="5">
        <f t="shared" si="50"/>
        <v>6.4982688017449064</v>
      </c>
    </row>
    <row r="64" spans="1:12" ht="11.25" customHeight="1" x14ac:dyDescent="0.25">
      <c r="A64" t="s">
        <v>9</v>
      </c>
      <c r="B64" s="11">
        <f t="shared" si="42"/>
        <v>8</v>
      </c>
      <c r="C64" s="11">
        <f t="shared" si="43"/>
        <v>28</v>
      </c>
      <c r="D64" s="11">
        <f t="shared" si="44"/>
        <v>26.833333333333332</v>
      </c>
      <c r="E64" s="11">
        <f t="shared" si="34"/>
        <v>23.451211838778566</v>
      </c>
      <c r="G64" s="11">
        <f t="shared" si="45"/>
        <v>13.815655924175964</v>
      </c>
      <c r="H64" s="11">
        <f t="shared" si="46"/>
        <v>13.788803512231368</v>
      </c>
      <c r="I64" s="5">
        <f t="shared" si="47"/>
        <v>21</v>
      </c>
      <c r="J64" s="5">
        <f t="shared" si="48"/>
        <v>-7</v>
      </c>
      <c r="K64" s="5">
        <f t="shared" si="49"/>
        <v>-5.8333333333333321</v>
      </c>
      <c r="L64" s="5">
        <f t="shared" si="50"/>
        <v>-2.4512118387785655</v>
      </c>
    </row>
    <row r="65" spans="1:12" ht="11.25" customHeight="1" x14ac:dyDescent="0.25">
      <c r="A65" t="s">
        <v>10</v>
      </c>
      <c r="B65" s="11">
        <f t="shared" si="42"/>
        <v>16.666666666666668</v>
      </c>
      <c r="C65" s="11">
        <f t="shared" si="43"/>
        <v>23.333333333333332</v>
      </c>
      <c r="D65" s="11">
        <f t="shared" si="44"/>
        <v>23.333333333333332</v>
      </c>
      <c r="E65" s="11">
        <f t="shared" si="34"/>
        <v>22.715848287144997</v>
      </c>
      <c r="G65" s="11">
        <f t="shared" si="45"/>
        <v>13.824369967691615</v>
      </c>
      <c r="H65" s="11">
        <f t="shared" si="46"/>
        <v>13.788989566662858</v>
      </c>
      <c r="I65" s="5">
        <f t="shared" si="47"/>
        <v>15.4</v>
      </c>
      <c r="J65" s="5">
        <f t="shared" si="48"/>
        <v>-7.9333333333333318</v>
      </c>
      <c r="K65" s="5">
        <f t="shared" si="49"/>
        <v>-7.9333333333333318</v>
      </c>
      <c r="L65" s="5">
        <f t="shared" si="50"/>
        <v>-7.3158482871449966</v>
      </c>
    </row>
    <row r="66" spans="1:12" ht="11.25" customHeight="1" x14ac:dyDescent="0.25">
      <c r="A66" t="s">
        <v>11</v>
      </c>
      <c r="B66" s="11">
        <f t="shared" si="42"/>
        <v>21.466666666666669</v>
      </c>
      <c r="C66" s="11">
        <f t="shared" si="43"/>
        <v>21.466666666666669</v>
      </c>
      <c r="D66" s="11">
        <f t="shared" si="44"/>
        <v>19.366666666666667</v>
      </c>
      <c r="E66" s="11">
        <f>($B$18*$I65)+((1-$B$18)*$E65)</f>
        <v>20.521093801001498</v>
      </c>
      <c r="G66" s="11">
        <f t="shared" si="45"/>
        <v>13.820510022122241</v>
      </c>
      <c r="H66" s="11">
        <f t="shared" si="46"/>
        <v>13.788852779444825</v>
      </c>
      <c r="I66" s="5">
        <f t="shared" si="47"/>
        <v>16</v>
      </c>
      <c r="J66" s="5">
        <f t="shared" si="48"/>
        <v>-5.4666666666666686</v>
      </c>
      <c r="K66" s="5">
        <f t="shared" si="49"/>
        <v>-3.3666666666666671</v>
      </c>
      <c r="L66" s="5">
        <f t="shared" si="50"/>
        <v>-4.5210938010014985</v>
      </c>
    </row>
    <row r="67" spans="1:12" ht="11.25" customHeight="1" x14ac:dyDescent="0.25">
      <c r="A67" t="s">
        <v>12</v>
      </c>
      <c r="B67" s="11">
        <f t="shared" si="42"/>
        <v>33.685714285714283</v>
      </c>
      <c r="C67" s="11">
        <f t="shared" si="43"/>
        <v>17.466666666666665</v>
      </c>
      <c r="D67" s="11">
        <f t="shared" si="44"/>
        <v>16.633333333333333</v>
      </c>
      <c r="E67" s="11">
        <f t="shared" si="34"/>
        <v>19.164765660701047</v>
      </c>
      <c r="G67" s="11">
        <f t="shared" si="45"/>
        <v>13.820178637996607</v>
      </c>
      <c r="H67" s="11">
        <f t="shared" si="46"/>
        <v>13.788890163981927</v>
      </c>
      <c r="I67" s="5">
        <f t="shared" si="47"/>
        <v>15.555555555555555</v>
      </c>
      <c r="J67" s="5">
        <f t="shared" si="48"/>
        <v>-1.9111111111111097</v>
      </c>
      <c r="K67" s="5">
        <f t="shared" si="49"/>
        <v>-1.0777777777777775</v>
      </c>
      <c r="L67" s="5">
        <f t="shared" si="50"/>
        <v>-3.6092101051454915</v>
      </c>
    </row>
    <row r="68" spans="1:12" ht="11.25" customHeight="1" x14ac:dyDescent="0.25">
      <c r="A68" s="2" t="s">
        <v>13</v>
      </c>
      <c r="B68" s="11">
        <f t="shared" si="42"/>
        <v>35.775661375661372</v>
      </c>
      <c r="C68" s="11">
        <f t="shared" si="43"/>
        <v>15.651851851851852</v>
      </c>
      <c r="D68" s="11">
        <f t="shared" si="44"/>
        <v>15.677777777777777</v>
      </c>
      <c r="E68" s="11">
        <f t="shared" si="34"/>
        <v>18.082002629157397</v>
      </c>
      <c r="G68" s="11">
        <f t="shared" si="45"/>
        <v>13.821686209270155</v>
      </c>
      <c r="H68" s="11">
        <f t="shared" si="46"/>
        <v>13.788894269583048</v>
      </c>
      <c r="I68" s="5">
        <f t="shared" si="47"/>
        <v>14.4375</v>
      </c>
      <c r="J68" s="5">
        <f t="shared" si="48"/>
        <v>-1.2143518518518519</v>
      </c>
      <c r="K68" s="5">
        <f t="shared" si="49"/>
        <v>-1.2402777777777771</v>
      </c>
      <c r="L68" s="5">
        <f t="shared" si="50"/>
        <v>-3.6445026291573974</v>
      </c>
    </row>
    <row r="69" spans="1:12" x14ac:dyDescent="0.25">
      <c r="J69" s="5">
        <f>SUM(J57:J68)</f>
        <v>2.4992283950617349</v>
      </c>
      <c r="K69" s="5">
        <f t="shared" ref="K69:L69" si="51">SUM(K57:K68)</f>
        <v>1.9004629629629655</v>
      </c>
      <c r="L69" s="5">
        <f t="shared" si="51"/>
        <v>4.8450984829234311</v>
      </c>
    </row>
  </sheetData>
  <mergeCells count="6">
    <mergeCell ref="V1:X1"/>
    <mergeCell ref="B1:D1"/>
    <mergeCell ref="C19:I19"/>
    <mergeCell ref="R1:T1"/>
    <mergeCell ref="O1:Q1"/>
    <mergeCell ref="J1:L1"/>
  </mergeCells>
  <pageMargins left="0.7" right="0.7" top="0.75" bottom="0.75" header="0.3" footer="0.3"/>
  <pageSetup orientation="portrait" r:id="rId1"/>
  <ignoredErrors>
    <ignoredError sqref="G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Dykoski</dc:creator>
  <cp:lastModifiedBy>Chad Dykoski</cp:lastModifiedBy>
  <dcterms:created xsi:type="dcterms:W3CDTF">2014-05-28T22:32:04Z</dcterms:created>
  <dcterms:modified xsi:type="dcterms:W3CDTF">2025-11-17T21:40:05Z</dcterms:modified>
</cp:coreProperties>
</file>